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9410" windowHeight="11010" activeTab="4"/>
  </bookViews>
  <sheets>
    <sheet name="1кв" sheetId="28" r:id="rId1"/>
    <sheet name="2кв" sheetId="29" r:id="rId2"/>
    <sheet name="3кв" sheetId="30" r:id="rId3"/>
    <sheet name="4кв" sheetId="31" r:id="rId4"/>
    <sheet name="отчет" sheetId="32" r:id="rId5"/>
  </sheets>
  <definedNames>
    <definedName name="_xlnm.Print_Area" localSheetId="0">'1кв'!$A$1:$E$62</definedName>
    <definedName name="_xlnm.Print_Area" localSheetId="1">'2кв'!$A$1:$E$62</definedName>
    <definedName name="_xlnm.Print_Area" localSheetId="2">'3кв'!$A$1:$E$59</definedName>
    <definedName name="_xlnm.Print_Area" localSheetId="3">'4кв'!$A$1:$E$59</definedName>
    <definedName name="_xlnm.Print_Area" localSheetId="4">отчет!$A$1:$C$50</definedName>
  </definedNames>
  <calcPr calcId="152511"/>
</workbook>
</file>

<file path=xl/calcChain.xml><?xml version="1.0" encoding="utf-8"?>
<calcChain xmlns="http://schemas.openxmlformats.org/spreadsheetml/2006/main">
  <c r="C28" i="32" l="1"/>
  <c r="C29" i="32" l="1"/>
  <c r="C34" i="32"/>
  <c r="C36" i="32"/>
  <c r="C35" i="32"/>
  <c r="C32" i="32"/>
  <c r="C33" i="32"/>
  <c r="C27" i="32"/>
  <c r="C20" i="32"/>
  <c r="C21" i="32"/>
  <c r="C22" i="32"/>
  <c r="C23" i="32"/>
  <c r="C24" i="32"/>
  <c r="C25" i="32"/>
  <c r="C26" i="32"/>
  <c r="C19" i="32"/>
  <c r="C16" i="32"/>
  <c r="C15" i="32"/>
  <c r="C14" i="32"/>
  <c r="C13" i="32"/>
  <c r="C30" i="32" l="1"/>
  <c r="C39" i="32"/>
  <c r="C6" i="32"/>
  <c r="C17" i="32" l="1"/>
  <c r="E38" i="31"/>
  <c r="E34" i="31"/>
  <c r="E35" i="31"/>
  <c r="E36" i="31"/>
  <c r="E33" i="31"/>
  <c r="D38" i="31"/>
  <c r="E32" i="31"/>
  <c r="B55" i="31"/>
  <c r="E23" i="31"/>
  <c r="E22" i="31"/>
  <c r="C40" i="32" l="1"/>
  <c r="B58" i="31"/>
  <c r="B59" i="31" s="1"/>
  <c r="E36" i="30"/>
  <c r="B57" i="30" l="1"/>
  <c r="B56" i="30"/>
  <c r="E33" i="30"/>
  <c r="E31" i="30"/>
  <c r="D36" i="30" l="1"/>
  <c r="E23" i="30"/>
  <c r="E22" i="30"/>
  <c r="B58" i="30" s="1"/>
  <c r="B55" i="29" l="1"/>
  <c r="E34" i="29"/>
  <c r="D38" i="29"/>
  <c r="E29" i="29"/>
  <c r="B60" i="29"/>
  <c r="B59" i="29"/>
  <c r="B58" i="29"/>
  <c r="E36" i="29"/>
  <c r="E35" i="29"/>
  <c r="E32" i="29"/>
  <c r="E23" i="29"/>
  <c r="E22" i="29"/>
  <c r="E38" i="29" l="1"/>
  <c r="B61" i="29" s="1"/>
  <c r="B62" i="29" s="1"/>
  <c r="B53" i="30" s="1"/>
  <c r="B59" i="30" s="1"/>
  <c r="E38" i="28"/>
  <c r="D38" i="28"/>
  <c r="E32" i="28" l="1"/>
  <c r="E33" i="28"/>
  <c r="E34" i="28"/>
  <c r="E35" i="28"/>
  <c r="E36" i="28"/>
  <c r="E31" i="28"/>
  <c r="B60" i="28" l="1"/>
  <c r="B59" i="28"/>
  <c r="B58" i="28"/>
  <c r="E23" i="28"/>
  <c r="E22" i="28"/>
  <c r="B61" i="28" l="1"/>
  <c r="B62" i="28" l="1"/>
</calcChain>
</file>

<file path=xl/sharedStrings.xml><?xml version="1.0" encoding="utf-8"?>
<sst xmlns="http://schemas.openxmlformats.org/spreadsheetml/2006/main" count="405" uniqueCount="161">
  <si>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</si>
  <si>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</si>
  <si>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</si>
  <si>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</si>
  <si>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</si>
  <si>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</si>
  <si>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</si>
  <si>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</si>
  <si>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</si>
  <si>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</si>
  <si>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</si>
  <si>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</si>
  <si>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</si>
  <si>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</si>
  <si>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</si>
  <si>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</si>
  <si>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</si>
  <si>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</si>
  <si>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</si>
  <si>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</si>
  <si>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</si>
  <si>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</si>
  <si>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</si>
  <si>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</si>
  <si>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</si>
  <si>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</si>
  <si>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</si>
  <si>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</si>
  <si>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</si>
  <si>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 xml:space="preserve">в т.ч. Оплачено </t>
  </si>
  <si>
    <t>Услуги по дератизации и дезинфекции</t>
  </si>
  <si>
    <t xml:space="preserve">Расходы по управлению МКД </t>
  </si>
  <si>
    <t>Остаток на начало квартала</t>
  </si>
  <si>
    <t xml:space="preserve">Услуги по содержанию многоквартирного дома </t>
  </si>
  <si>
    <t xml:space="preserve">По заявке собственников </t>
  </si>
  <si>
    <t xml:space="preserve">Стоимость материалов </t>
  </si>
  <si>
    <t>г. Россошь, проспект Труда, д.38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</si>
  <si>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27 октября 2020г.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</si>
  <si>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01.11.2020 г.</t>
    </r>
  </si>
  <si>
    <t>определена приложением № 9 к договору №1 от 01.11.2020 г.</t>
  </si>
  <si>
    <t>Заказчик - Собственники МКД, в лице председателя совета МКД Ивахно Е.Н.</t>
  </si>
  <si>
    <t>1 квартал</t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</si>
  <si>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</si>
  <si>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</si>
  <si>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</si>
  <si>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</si>
  <si>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>январь</t>
  </si>
  <si>
    <t>февраль</t>
  </si>
  <si>
    <t>март</t>
  </si>
  <si>
    <t>интернет ТТК</t>
  </si>
  <si>
    <t>интернет Ростелеком</t>
  </si>
  <si>
    <t>интернет Квант-телеком</t>
  </si>
  <si>
    <t>Итого</t>
  </si>
  <si>
    <t>ч/ч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</si>
  <si>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Ивахно Екатерины Николаевны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</si>
  <si>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</si>
  <si>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- 6500,4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</si>
  <si>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пр-к Труда, д. 38</t>
    </r>
  </si>
  <si>
    <t>Исполнитель - ООО ЖКХ "Локомотив", в лице директора  Бовкун А.А.</t>
  </si>
  <si>
    <t>за 1 квартал 2024 года</t>
  </si>
  <si>
    <t>31.03.2024 г.</t>
  </si>
  <si>
    <t>Демонтаж,монтаж засовов на мусороприемнике</t>
  </si>
  <si>
    <t>Замена колес на мусорном баке</t>
  </si>
  <si>
    <t>Опиловка деревьев (кв.50)</t>
  </si>
  <si>
    <t>Замена стояка КНС (КВ.5)</t>
  </si>
  <si>
    <t>Замена стояка КНС и заделка отверстий с кв.73 в кв.77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</si>
  <si>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</si>
  <si>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</si>
  <si>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 2024 г. по "31" 03 2024 г. выполнено работ (оказано услуг) на общую сумму шестьсот сорок семь тысяч сто тридцать рублей 63 копейки.</t>
  </si>
  <si>
    <t>Предъявлено населению 766084,12</t>
  </si>
  <si>
    <t>Замена крана на полив</t>
  </si>
  <si>
    <t>за 2 квартал 2024 года</t>
  </si>
  <si>
    <t>30.06.2024 г.</t>
  </si>
  <si>
    <t>2 квартал</t>
  </si>
  <si>
    <t>Ремонт и регулировка окон  1 под.5 эт. 2шт.</t>
  </si>
  <si>
    <t>Ремонт мягкой кровли 330 м2(смета)</t>
  </si>
  <si>
    <t>Монтаж засовов на мусороприемники, замена навесов,замена замка на подъезде№1 (кв4)</t>
  </si>
  <si>
    <t>апрель</t>
  </si>
  <si>
    <t>июнь</t>
  </si>
  <si>
    <t>Ремонт двери выхода на кровлю</t>
  </si>
  <si>
    <t>Замена стояка ХВС с подвала на 3-й этаж (кв.41)</t>
  </si>
  <si>
    <t>Замена ливневых труб на тех.этаже (кв. 55)(смета)</t>
  </si>
  <si>
    <t>чч</t>
  </si>
  <si>
    <t xml:space="preserve">Ремонт мусорного контейнера </t>
  </si>
  <si>
    <t xml:space="preserve">           2. Всего за период с "01" 04  2024 г. по "30" 06 2024 г. выполнено работ (оказано услуг) на общую сумму девятьсот сорок семь тысяч двести семьдесят семь рублей 64 копейки.</t>
  </si>
  <si>
    <t>Предъявлено населению 670572,64</t>
  </si>
  <si>
    <t>за 3 квартал 2024 года</t>
  </si>
  <si>
    <t>30.09.2024 г.</t>
  </si>
  <si>
    <t>3 квартал</t>
  </si>
  <si>
    <t>Общая площадь квартир - 6527,9 м2</t>
  </si>
  <si>
    <t>Изготовление инвенторя для укрытия (смета)</t>
  </si>
  <si>
    <t>Замена стояка ХВС (кв.95)</t>
  </si>
  <si>
    <t>Ремонт кровли (смета)</t>
  </si>
  <si>
    <t>Частичная замена стояка КНС (кв.79)</t>
  </si>
  <si>
    <t>июль</t>
  </si>
  <si>
    <t>август</t>
  </si>
  <si>
    <t>сентябрь</t>
  </si>
  <si>
    <t>Предъявлено населению 800473,2</t>
  </si>
  <si>
    <t>Замена дверей выхода на кровлю, 3 шт. (смета 79868,58 руб.) в счет стоимости металлолома</t>
  </si>
  <si>
    <t xml:space="preserve">           2. Всего за период с "01" 07  2024 г. по "30" 09 2024 г. выполнено работ (оказано услуг) на общую сумму девятьсот шесть тысяч сто девяносто шесть рублей 02 копейки.</t>
  </si>
  <si>
    <t>за 4 квартал 2024 года</t>
  </si>
  <si>
    <t>31.12.2024 г.</t>
  </si>
  <si>
    <t>4 квартал</t>
  </si>
  <si>
    <t>Выкатка мусорных баков</t>
  </si>
  <si>
    <t>Штукатурка трещины на фасаде (кв.3,5)</t>
  </si>
  <si>
    <t xml:space="preserve">Уборка мусора с подьезда </t>
  </si>
  <si>
    <t>Зачеканивание шва под лестничной площадкой (кв.37)</t>
  </si>
  <si>
    <t>Замена стояков ГВС (кв.6,10)</t>
  </si>
  <si>
    <t>октябрь</t>
  </si>
  <si>
    <t>ноябрь</t>
  </si>
  <si>
    <t>декабрь</t>
  </si>
  <si>
    <t>Замена запорной арматуры на отопления (смета)</t>
  </si>
  <si>
    <t>ОТЧЕТ</t>
  </si>
  <si>
    <t>О ВЫПОЛНЕННЫХ РАБОТАХ И ДВИЖЕНИИ  СРЕДСТВ</t>
  </si>
  <si>
    <t>по ж.д. пр-т Труда, д. 38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</si>
  <si>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</si>
  <si>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</si>
  <si>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</si>
  <si>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</si>
  <si>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</si>
  <si>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Оплачено за размещение оборудования в МОП интернет Ростелеком</t>
  </si>
  <si>
    <t>Оплачено за размещение оборудования в МОП интернет Квант телеком</t>
  </si>
  <si>
    <t>Итого доходов:</t>
  </si>
  <si>
    <t>Расходы:</t>
  </si>
  <si>
    <t>Дератизация, дезинсекция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</si>
  <si>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</si>
  <si>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</si>
  <si>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</si>
  <si>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</si>
  <si>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Стоимость материалов</t>
  </si>
  <si>
    <t>работы по договору, всего</t>
  </si>
  <si>
    <t>Итого расходов</t>
  </si>
  <si>
    <t>Справочно: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</si>
  <si>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</si>
  <si>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</si>
  <si>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</si>
  <si>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</si>
  <si>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01.01.2024 г. по 31.12.2024г.</t>
  </si>
  <si>
    <t>Непредвиденные работы 174,5 ч/ч</t>
  </si>
  <si>
    <t xml:space="preserve">   * Замена ливневых труб на тех.этаже (смета)</t>
  </si>
  <si>
    <t xml:space="preserve">   * Ремонт мягкой кровли 660 м2 (смета)</t>
  </si>
  <si>
    <t xml:space="preserve">   * Изготовление инвенторя для укрытия (смета)</t>
  </si>
  <si>
    <t xml:space="preserve">   * Выкатка мусорных баков</t>
  </si>
  <si>
    <t xml:space="preserve">   * Замена дверей выхода на кровлю, 3 шт. (смета 79868,58 руб.) в счет стоимости металлолома</t>
  </si>
  <si>
    <t xml:space="preserve">   * Замена запорной арматуры на отопления (смета)</t>
  </si>
  <si>
    <t>Остаток средств на 01.01.2025</t>
  </si>
  <si>
    <t>Задолженность населения по оплате на 01.01.2025 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</si>
  <si>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</si>
  <si>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</si>
  <si>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</si>
  <si>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Корректировка расходов по договору всвязи с проведением кап.ремонта (была остановка лифтов с 22.04.2024 по26.06.2024)</t>
  </si>
  <si>
    <t>за 2024 г.</t>
  </si>
  <si>
    <t>Предъявлено населению 800094,15</t>
  </si>
  <si>
    <t xml:space="preserve">           2. Всего за период с "01" 10  2024 г. по "31" 12 2024 г. выполнено работ (оказано услуг) на общую сумму пятьсот семьдесят тысяч семьсот двадцать восемь рублей 74 копейки.</t>
  </si>
  <si>
    <t>* горячая вода на СОИ - 182800,26</t>
  </si>
  <si>
    <t>Начислено всего 3 037 224,11</t>
  </si>
  <si>
    <t>* холодная вода на СОИ - 37266,61</t>
  </si>
  <si>
    <t>* электроэнергия на СОИ- 118468,05</t>
  </si>
  <si>
    <t>* водоотведение на СОИ- 100415,07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</si>
  <si>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</si>
  <si>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Корректировка расходов по договору всвязи с проведением кап.ремонта (была остановка лифтов с 22.04.2024 по 26.06.2024)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</si>
</sst>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  <numFmt numFmtId="167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7" fillId="0" borderId="0"/>
    <xf numFmtId="166" fontId="15" fillId="0" borderId="0" applyFill="0" applyBorder="0" applyAlignment="0" applyProtection="0"/>
    <xf numFmtId="0" fontId="15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13" fillId="0" borderId="1" xfId="0" applyFont="1" applyBorder="1"/>
    <xf numFmtId="0" fontId="5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2" borderId="1" xfId="0" applyFont="1" applyFill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8" fillId="0" borderId="1" xfId="0" applyFont="1" applyBorder="1"/>
    <xf numFmtId="43" fontId="4" fillId="2" borderId="1" xfId="1" applyFont="1" applyFill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167" fontId="7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wrapText="1"/>
    </xf>
    <xf numFmtId="0" fontId="13" fillId="0" borderId="5" xfId="6" applyFont="1" applyBorder="1" applyAlignment="1">
      <alignment wrapText="1"/>
    </xf>
    <xf numFmtId="0" fontId="13" fillId="0" borderId="1" xfId="0" applyFont="1" applyBorder="1" applyAlignment="1">
      <alignment wrapText="1"/>
    </xf>
    <xf numFmtId="43" fontId="7" fillId="0" borderId="1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0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4" fillId="0" borderId="1" xfId="0" applyNumberFormat="1" applyFont="1" applyBorder="1"/>
    <xf numFmtId="4" fontId="18" fillId="0" borderId="0" xfId="0" applyNumberFormat="1" applyFont="1"/>
    <xf numFmtId="0" fontId="4" fillId="0" borderId="0" xfId="0" applyFont="1" applyAlignment="1">
      <alignment horizontal="left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left"/>
    </xf>
    <xf numFmtId="4" fontId="4" fillId="0" borderId="0" xfId="0" applyNumberFormat="1" applyFont="1"/>
    <xf numFmtId="0" fontId="4" fillId="0" borderId="0" xfId="0" applyFont="1" applyBorder="1"/>
    <xf numFmtId="43" fontId="0" fillId="0" borderId="0" xfId="0" applyNumberFormat="1" applyFont="1"/>
    <xf numFmtId="49" fontId="4" fillId="0" borderId="4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3" fontId="4" fillId="0" borderId="0" xfId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3" fontId="4" fillId="0" borderId="2" xfId="1" applyFont="1" applyBorder="1" applyAlignment="1">
      <alignment horizontal="left"/>
    </xf>
    <xf numFmtId="164" fontId="4" fillId="0" borderId="0" xfId="1" applyNumberFormat="1" applyFont="1" applyBorder="1" applyAlignment="1">
      <alignment horizontal="center"/>
    </xf>
  </cellXfs>
  <cellStyles count="7">
    <cellStyle name="Excel Built-in Normal" xfId="4"/>
    <cellStyle name="Обычный" xfId="0" builtinId="0"/>
    <cellStyle name="Обычный 2" xfId="2"/>
    <cellStyle name="Обычный 3" xfId="3"/>
    <cellStyle name="Обычный_37" xfId="6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topLeftCell="A28" zoomScaleSheetLayoutView="100" workbookViewId="0">
      <selection activeCell="A30" sqref="A30:XFD30"/>
    </sheetView>
  </sheetViews>
  <sheetFormatPr defaultColWidth="9.140625" defaultRowHeight="15" x14ac:dyDescent="0.25"/>
  <cols>
    <col min="1" max="1" width="39.140625" style="2" customWidth="1"/>
    <col min="2" max="2" width="16.57031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38.2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3" t="s">
        <v>59</v>
      </c>
      <c r="B3" s="63"/>
      <c r="C3" s="63"/>
      <c r="D3" s="63"/>
      <c r="E3" s="63"/>
    </row>
    <row r="4" spans="1:5" s="1" customFormat="1" ht="15.6" customHeight="1" x14ac:dyDescent="0.25">
      <c r="A4" s="21" t="s">
        <v>13</v>
      </c>
      <c r="B4" s="4"/>
      <c r="C4" s="4"/>
      <c r="D4" s="30"/>
      <c r="E4" s="32" t="s">
        <v>60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65" t="s">
        <v>36</v>
      </c>
      <c r="B7" s="65"/>
      <c r="C7" s="65"/>
      <c r="D7" s="65"/>
      <c r="E7" s="65"/>
    </row>
    <row r="8" spans="1:5" ht="15.75" customHeight="1" x14ac:dyDescent="0.25">
      <c r="A8" s="67" t="s">
        <v>1</v>
      </c>
      <c r="B8" s="67"/>
      <c r="C8" s="67"/>
      <c r="D8" s="67"/>
      <c r="E8" s="67"/>
    </row>
    <row r="9" spans="1:5" ht="13.9" customHeight="1" x14ac:dyDescent="0.25">
      <c r="A9" s="68" t="s">
        <v>54</v>
      </c>
      <c r="B9" s="68"/>
      <c r="C9" s="68"/>
      <c r="D9" s="68"/>
      <c r="E9" s="68"/>
    </row>
    <row r="10" spans="1:5" ht="26.25" customHeight="1" x14ac:dyDescent="0.25">
      <c r="A10" s="69" t="s">
        <v>14</v>
      </c>
      <c r="B10" s="70"/>
      <c r="C10" s="70"/>
      <c r="D10" s="70"/>
      <c r="E10" s="70"/>
    </row>
    <row r="11" spans="1:5" ht="30.75" customHeight="1" x14ac:dyDescent="0.25">
      <c r="A11" s="64" t="s">
        <v>37</v>
      </c>
      <c r="B11" s="64"/>
      <c r="C11" s="64"/>
      <c r="D11" s="64"/>
      <c r="E11" s="64"/>
    </row>
    <row r="12" spans="1:5" ht="14.25" customHeight="1" x14ac:dyDescent="0.25">
      <c r="A12" s="67" t="s">
        <v>15</v>
      </c>
      <c r="B12" s="71"/>
      <c r="C12" s="71"/>
      <c r="D12" s="71"/>
      <c r="E12" s="71"/>
    </row>
    <row r="13" spans="1:5" x14ac:dyDescent="0.25">
      <c r="A13" s="64" t="s">
        <v>22</v>
      </c>
      <c r="B13" s="64"/>
      <c r="C13" s="64"/>
      <c r="D13" s="64"/>
      <c r="E13" s="64"/>
    </row>
    <row r="14" spans="1:5" ht="21" customHeight="1" x14ac:dyDescent="0.25">
      <c r="A14" s="67" t="s">
        <v>2</v>
      </c>
      <c r="B14" s="71"/>
      <c r="C14" s="71"/>
      <c r="D14" s="71"/>
      <c r="E14" s="71"/>
    </row>
    <row r="15" spans="1:5" ht="14.25" customHeight="1" x14ac:dyDescent="0.25">
      <c r="A15" s="64" t="s">
        <v>55</v>
      </c>
      <c r="B15" s="64"/>
      <c r="C15" s="64"/>
      <c r="D15" s="64"/>
      <c r="E15" s="64"/>
    </row>
    <row r="16" spans="1:5" x14ac:dyDescent="0.25">
      <c r="A16" s="67" t="s">
        <v>16</v>
      </c>
      <c r="B16" s="71"/>
      <c r="C16" s="71"/>
      <c r="D16" s="71"/>
      <c r="E16" s="71"/>
    </row>
    <row r="17" spans="1:7" ht="32.25" customHeight="1" x14ac:dyDescent="0.25">
      <c r="A17" s="64" t="s">
        <v>17</v>
      </c>
      <c r="B17" s="64"/>
      <c r="C17" s="64"/>
      <c r="D17" s="64"/>
      <c r="E17" s="64"/>
    </row>
    <row r="18" spans="1:7" ht="64.5" customHeight="1" x14ac:dyDescent="0.25">
      <c r="A18" s="64" t="s">
        <v>38</v>
      </c>
      <c r="B18" s="64"/>
      <c r="C18" s="64"/>
      <c r="D18" s="64"/>
      <c r="E18" s="64"/>
    </row>
    <row r="19" spans="1:7" ht="36.75" customHeight="1" x14ac:dyDescent="0.25">
      <c r="A19" s="66" t="s">
        <v>57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6500.4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33</v>
      </c>
      <c r="B22" s="8" t="s">
        <v>39</v>
      </c>
      <c r="C22" s="3" t="s">
        <v>4</v>
      </c>
      <c r="D22" s="3">
        <v>20.55</v>
      </c>
      <c r="E22" s="7">
        <f>D22*F20*G20</f>
        <v>400749.66000000003</v>
      </c>
    </row>
    <row r="23" spans="1:7" x14ac:dyDescent="0.25">
      <c r="A23" s="6" t="s">
        <v>31</v>
      </c>
      <c r="B23" s="8" t="s">
        <v>23</v>
      </c>
      <c r="C23" s="3" t="s">
        <v>4</v>
      </c>
      <c r="D23" s="3">
        <v>5.6</v>
      </c>
      <c r="E23" s="7">
        <f>D23*F20*G20</f>
        <v>109206.72</v>
      </c>
    </row>
    <row r="24" spans="1:7" ht="25.5" x14ac:dyDescent="0.25">
      <c r="A24" s="6" t="s">
        <v>30</v>
      </c>
      <c r="B24" s="8" t="s">
        <v>34</v>
      </c>
      <c r="C24" s="3" t="s">
        <v>4</v>
      </c>
      <c r="D24" s="3"/>
      <c r="E24" s="7">
        <v>0</v>
      </c>
    </row>
    <row r="25" spans="1:7" x14ac:dyDescent="0.25">
      <c r="A25" s="6" t="s">
        <v>42</v>
      </c>
      <c r="B25" s="8" t="s">
        <v>41</v>
      </c>
      <c r="C25" s="3" t="s">
        <v>24</v>
      </c>
      <c r="D25" s="3"/>
      <c r="E25" s="7">
        <v>43613.94</v>
      </c>
    </row>
    <row r="26" spans="1:7" x14ac:dyDescent="0.25">
      <c r="A26" s="6" t="s">
        <v>44</v>
      </c>
      <c r="B26" s="8" t="s">
        <v>41</v>
      </c>
      <c r="C26" s="3" t="s">
        <v>24</v>
      </c>
      <c r="D26" s="3"/>
      <c r="E26" s="7">
        <v>24783.5</v>
      </c>
    </row>
    <row r="27" spans="1:7" x14ac:dyDescent="0.25">
      <c r="A27" s="6" t="s">
        <v>45</v>
      </c>
      <c r="B27" s="8" t="s">
        <v>41</v>
      </c>
      <c r="C27" s="3" t="s">
        <v>24</v>
      </c>
      <c r="D27" s="3"/>
      <c r="E27" s="7">
        <v>24039.54</v>
      </c>
    </row>
    <row r="28" spans="1:7" x14ac:dyDescent="0.25">
      <c r="A28" s="6" t="s">
        <v>43</v>
      </c>
      <c r="B28" s="8" t="s">
        <v>41</v>
      </c>
      <c r="C28" s="3" t="s">
        <v>24</v>
      </c>
      <c r="D28" s="3"/>
      <c r="E28" s="7">
        <v>8475.5300000000007</v>
      </c>
    </row>
    <row r="29" spans="1:7" x14ac:dyDescent="0.25">
      <c r="A29" s="19" t="s">
        <v>35</v>
      </c>
      <c r="B29" s="8" t="s">
        <v>41</v>
      </c>
      <c r="C29" s="22" t="s">
        <v>24</v>
      </c>
      <c r="D29" s="3"/>
      <c r="E29" s="7">
        <v>17274.47</v>
      </c>
    </row>
    <row r="30" spans="1:7" s="35" customFormat="1" ht="45" x14ac:dyDescent="0.25">
      <c r="A30" s="19" t="s">
        <v>66</v>
      </c>
      <c r="B30" s="33" t="s">
        <v>67</v>
      </c>
      <c r="C30" s="22" t="s">
        <v>24</v>
      </c>
      <c r="D30" s="22"/>
      <c r="E30" s="34">
        <v>3123</v>
      </c>
    </row>
    <row r="31" spans="1:7" ht="15.75" x14ac:dyDescent="0.25">
      <c r="A31" s="19" t="s">
        <v>64</v>
      </c>
      <c r="B31" s="25" t="s">
        <v>46</v>
      </c>
      <c r="C31" s="22" t="s">
        <v>53</v>
      </c>
      <c r="D31" s="3">
        <v>16</v>
      </c>
      <c r="E31" s="31">
        <f>D31*260.07</f>
        <v>4161.12</v>
      </c>
    </row>
    <row r="32" spans="1:7" ht="30" x14ac:dyDescent="0.25">
      <c r="A32" s="19" t="s">
        <v>65</v>
      </c>
      <c r="B32" s="25" t="s">
        <v>47</v>
      </c>
      <c r="C32" s="22" t="s">
        <v>53</v>
      </c>
      <c r="D32" s="3">
        <v>20</v>
      </c>
      <c r="E32" s="31">
        <f t="shared" ref="E32:E36" si="0">D32*260.07</f>
        <v>5201.3999999999996</v>
      </c>
    </row>
    <row r="33" spans="1:5" ht="31.5" x14ac:dyDescent="0.25">
      <c r="A33" s="23" t="s">
        <v>61</v>
      </c>
      <c r="B33" s="25" t="s">
        <v>48</v>
      </c>
      <c r="C33" s="22" t="s">
        <v>53</v>
      </c>
      <c r="D33" s="25">
        <v>2</v>
      </c>
      <c r="E33" s="31">
        <f t="shared" si="0"/>
        <v>520.14</v>
      </c>
    </row>
    <row r="34" spans="1:5" ht="15.75" x14ac:dyDescent="0.25">
      <c r="A34" s="26" t="s">
        <v>63</v>
      </c>
      <c r="B34" s="25" t="s">
        <v>48</v>
      </c>
      <c r="C34" s="22" t="s">
        <v>53</v>
      </c>
      <c r="D34" s="25">
        <v>18</v>
      </c>
      <c r="E34" s="31">
        <f t="shared" si="0"/>
        <v>4681.26</v>
      </c>
    </row>
    <row r="35" spans="1:5" ht="15.75" x14ac:dyDescent="0.25">
      <c r="A35" s="24" t="s">
        <v>62</v>
      </c>
      <c r="B35" s="25" t="s">
        <v>48</v>
      </c>
      <c r="C35" s="22" t="s">
        <v>53</v>
      </c>
      <c r="D35" s="25">
        <v>4</v>
      </c>
      <c r="E35" s="31">
        <f t="shared" si="0"/>
        <v>1040.28</v>
      </c>
    </row>
    <row r="36" spans="1:5" ht="15.75" x14ac:dyDescent="0.25">
      <c r="A36" s="24" t="s">
        <v>70</v>
      </c>
      <c r="B36" s="25" t="s">
        <v>48</v>
      </c>
      <c r="C36" s="22" t="s">
        <v>53</v>
      </c>
      <c r="D36" s="25">
        <v>1</v>
      </c>
      <c r="E36" s="31">
        <f t="shared" si="0"/>
        <v>260.07</v>
      </c>
    </row>
    <row r="37" spans="1:5" ht="15.75" x14ac:dyDescent="0.25">
      <c r="A37" s="24"/>
      <c r="B37" s="25"/>
      <c r="C37" s="22"/>
      <c r="D37" s="25"/>
      <c r="E37" s="7"/>
    </row>
    <row r="38" spans="1:5" s="12" customFormat="1" x14ac:dyDescent="0.25">
      <c r="A38" s="20" t="s">
        <v>52</v>
      </c>
      <c r="B38" s="9"/>
      <c r="C38" s="10"/>
      <c r="D38" s="10">
        <f>SUM(D31:D37)</f>
        <v>61</v>
      </c>
      <c r="E38" s="11">
        <f>SUM(E22:E37)</f>
        <v>647130.63000000012</v>
      </c>
    </row>
    <row r="40" spans="1:5" ht="30.75" customHeight="1" x14ac:dyDescent="0.25">
      <c r="A40" s="73" t="s">
        <v>68</v>
      </c>
      <c r="B40" s="73"/>
      <c r="C40" s="73"/>
      <c r="D40" s="73"/>
      <c r="E40" s="73"/>
    </row>
    <row r="41" spans="1:5" ht="30.75" customHeight="1" x14ac:dyDescent="0.25">
      <c r="A41" s="64" t="s">
        <v>21</v>
      </c>
      <c r="B41" s="64"/>
      <c r="C41" s="64"/>
      <c r="D41" s="64"/>
      <c r="E41" s="64"/>
    </row>
    <row r="42" spans="1:5" x14ac:dyDescent="0.25">
      <c r="A42" s="64" t="s">
        <v>20</v>
      </c>
      <c r="B42" s="64"/>
      <c r="C42" s="64"/>
      <c r="D42" s="64"/>
      <c r="E42" s="64"/>
    </row>
    <row r="43" spans="1:5" ht="32.25" customHeight="1" x14ac:dyDescent="0.25">
      <c r="A43" s="64" t="s">
        <v>25</v>
      </c>
      <c r="B43" s="64"/>
      <c r="C43" s="64"/>
      <c r="D43" s="64"/>
      <c r="E43" s="64"/>
    </row>
    <row r="44" spans="1:5" x14ac:dyDescent="0.25">
      <c r="A44" s="64" t="s">
        <v>18</v>
      </c>
      <c r="B44" s="64"/>
      <c r="C44" s="64"/>
      <c r="D44" s="64"/>
      <c r="E44" s="64"/>
    </row>
    <row r="45" spans="1:5" x14ac:dyDescent="0.25">
      <c r="A45" s="74" t="s">
        <v>5</v>
      </c>
      <c r="B45" s="74"/>
      <c r="C45" s="74"/>
      <c r="D45" s="74"/>
      <c r="E45" s="74"/>
    </row>
    <row r="46" spans="1:5" x14ac:dyDescent="0.25">
      <c r="A46" s="64" t="s">
        <v>18</v>
      </c>
      <c r="B46" s="64"/>
      <c r="C46" s="64"/>
      <c r="D46" s="64"/>
      <c r="E46" s="64"/>
    </row>
    <row r="47" spans="1:5" x14ac:dyDescent="0.25">
      <c r="A47" s="75" t="s">
        <v>58</v>
      </c>
      <c r="B47" s="75"/>
      <c r="C47" s="75"/>
      <c r="D47" s="75"/>
      <c r="E47" s="75"/>
    </row>
    <row r="48" spans="1:5" x14ac:dyDescent="0.25">
      <c r="B48" s="72" t="s">
        <v>19</v>
      </c>
      <c r="C48" s="72"/>
      <c r="D48" s="72"/>
      <c r="E48" s="5" t="s">
        <v>6</v>
      </c>
    </row>
    <row r="49" spans="1:5" x14ac:dyDescent="0.25">
      <c r="A49" s="28"/>
      <c r="B49" s="28"/>
      <c r="C49" s="28"/>
      <c r="D49" s="28"/>
      <c r="E49" s="28"/>
    </row>
    <row r="50" spans="1:5" x14ac:dyDescent="0.25">
      <c r="A50" s="75" t="s">
        <v>40</v>
      </c>
      <c r="B50" s="75"/>
      <c r="C50" s="75"/>
      <c r="D50" s="75"/>
      <c r="E50" s="75"/>
    </row>
    <row r="51" spans="1:5" x14ac:dyDescent="0.25">
      <c r="B51" s="72" t="s">
        <v>19</v>
      </c>
      <c r="C51" s="72"/>
      <c r="D51" s="72"/>
      <c r="E51" s="5" t="s">
        <v>6</v>
      </c>
    </row>
    <row r="53" spans="1:5" x14ac:dyDescent="0.25">
      <c r="A53" s="17" t="s">
        <v>56</v>
      </c>
    </row>
    <row r="54" spans="1:5" x14ac:dyDescent="0.25">
      <c r="A54" s="12" t="s">
        <v>26</v>
      </c>
    </row>
    <row r="55" spans="1:5" x14ac:dyDescent="0.25">
      <c r="A55" s="2" t="s">
        <v>32</v>
      </c>
      <c r="B55" s="13">
        <v>-638222.56999999995</v>
      </c>
    </row>
    <row r="56" spans="1:5" ht="15.75" x14ac:dyDescent="0.25">
      <c r="A56" s="14" t="s">
        <v>69</v>
      </c>
      <c r="B56" s="15"/>
    </row>
    <row r="57" spans="1:5" x14ac:dyDescent="0.25">
      <c r="A57" s="2" t="s">
        <v>29</v>
      </c>
      <c r="B57" s="15">
        <v>768509.98</v>
      </c>
    </row>
    <row r="58" spans="1:5" x14ac:dyDescent="0.25">
      <c r="A58" s="2" t="s">
        <v>49</v>
      </c>
      <c r="B58" s="15">
        <f>660*3</f>
        <v>1980</v>
      </c>
    </row>
    <row r="59" spans="1:5" x14ac:dyDescent="0.25">
      <c r="A59" s="2" t="s">
        <v>50</v>
      </c>
      <c r="B59" s="15">
        <f>150*3</f>
        <v>450</v>
      </c>
    </row>
    <row r="60" spans="1:5" x14ac:dyDescent="0.25">
      <c r="A60" s="2" t="s">
        <v>51</v>
      </c>
      <c r="B60" s="15">
        <f>300*3</f>
        <v>900</v>
      </c>
    </row>
    <row r="61" spans="1:5" ht="19.5" customHeight="1" x14ac:dyDescent="0.25">
      <c r="A61" s="27" t="s">
        <v>28</v>
      </c>
      <c r="B61" s="15">
        <f>E38</f>
        <v>647130.63000000012</v>
      </c>
    </row>
    <row r="62" spans="1:5" x14ac:dyDescent="0.25">
      <c r="A62" s="16" t="s">
        <v>27</v>
      </c>
      <c r="B62" s="13">
        <f>B55+B57+B58+B59+B60-B61</f>
        <v>-513513.22000000009</v>
      </c>
    </row>
    <row r="63" spans="1:5" x14ac:dyDescent="0.25">
      <c r="B63" s="2">
        <v>-638222.56999999995</v>
      </c>
    </row>
  </sheetData>
  <mergeCells count="29">
    <mergeCell ref="B51:D51"/>
    <mergeCell ref="A20:E20"/>
    <mergeCell ref="A40:E40"/>
    <mergeCell ref="A41:E41"/>
    <mergeCell ref="A42:E42"/>
    <mergeCell ref="A43:E43"/>
    <mergeCell ref="A44:E44"/>
    <mergeCell ref="A45:E45"/>
    <mergeCell ref="A46:E46"/>
    <mergeCell ref="A47:E47"/>
    <mergeCell ref="B48:D48"/>
    <mergeCell ref="A50:E5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view="pageBreakPreview" topLeftCell="A26" zoomScaleSheetLayoutView="100" workbookViewId="0">
      <selection activeCell="E34" activeCellId="2" sqref="E32 E30 E34:E36"/>
    </sheetView>
  </sheetViews>
  <sheetFormatPr defaultColWidth="9.140625" defaultRowHeight="15" x14ac:dyDescent="0.25"/>
  <cols>
    <col min="1" max="1" width="39.140625" style="2" customWidth="1"/>
    <col min="2" max="2" width="16.5703125" style="2" customWidth="1"/>
    <col min="3" max="3" width="10.5703125" style="2" customWidth="1"/>
    <col min="4" max="4" width="13.85546875" style="2" customWidth="1"/>
    <col min="5" max="5" width="16.57031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38.2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3" t="s">
        <v>71</v>
      </c>
      <c r="B3" s="63"/>
      <c r="C3" s="63"/>
      <c r="D3" s="63"/>
      <c r="E3" s="63"/>
    </row>
    <row r="4" spans="1:5" s="1" customFormat="1" ht="15.6" customHeight="1" x14ac:dyDescent="0.25">
      <c r="A4" s="21" t="s">
        <v>13</v>
      </c>
      <c r="B4" s="4"/>
      <c r="C4" s="4"/>
      <c r="D4" s="30"/>
      <c r="E4" s="32" t="s">
        <v>72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65" t="s">
        <v>36</v>
      </c>
      <c r="B7" s="65"/>
      <c r="C7" s="65"/>
      <c r="D7" s="65"/>
      <c r="E7" s="65"/>
    </row>
    <row r="8" spans="1:5" ht="15.75" customHeight="1" x14ac:dyDescent="0.25">
      <c r="A8" s="67" t="s">
        <v>1</v>
      </c>
      <c r="B8" s="67"/>
      <c r="C8" s="67"/>
      <c r="D8" s="67"/>
      <c r="E8" s="67"/>
    </row>
    <row r="9" spans="1:5" ht="13.9" customHeight="1" x14ac:dyDescent="0.25">
      <c r="A9" s="68" t="s">
        <v>54</v>
      </c>
      <c r="B9" s="68"/>
      <c r="C9" s="68"/>
      <c r="D9" s="68"/>
      <c r="E9" s="68"/>
    </row>
    <row r="10" spans="1:5" ht="26.25" customHeight="1" x14ac:dyDescent="0.25">
      <c r="A10" s="69" t="s">
        <v>14</v>
      </c>
      <c r="B10" s="70"/>
      <c r="C10" s="70"/>
      <c r="D10" s="70"/>
      <c r="E10" s="70"/>
    </row>
    <row r="11" spans="1:5" ht="30.75" customHeight="1" x14ac:dyDescent="0.25">
      <c r="A11" s="64" t="s">
        <v>37</v>
      </c>
      <c r="B11" s="64"/>
      <c r="C11" s="64"/>
      <c r="D11" s="64"/>
      <c r="E11" s="64"/>
    </row>
    <row r="12" spans="1:5" ht="14.25" customHeight="1" x14ac:dyDescent="0.25">
      <c r="A12" s="67" t="s">
        <v>15</v>
      </c>
      <c r="B12" s="71"/>
      <c r="C12" s="71"/>
      <c r="D12" s="71"/>
      <c r="E12" s="71"/>
    </row>
    <row r="13" spans="1:5" x14ac:dyDescent="0.25">
      <c r="A13" s="64" t="s">
        <v>22</v>
      </c>
      <c r="B13" s="64"/>
      <c r="C13" s="64"/>
      <c r="D13" s="64"/>
      <c r="E13" s="64"/>
    </row>
    <row r="14" spans="1:5" ht="21" customHeight="1" x14ac:dyDescent="0.25">
      <c r="A14" s="67" t="s">
        <v>2</v>
      </c>
      <c r="B14" s="71"/>
      <c r="C14" s="71"/>
      <c r="D14" s="71"/>
      <c r="E14" s="71"/>
    </row>
    <row r="15" spans="1:5" ht="14.25" customHeight="1" x14ac:dyDescent="0.25">
      <c r="A15" s="64" t="s">
        <v>55</v>
      </c>
      <c r="B15" s="64"/>
      <c r="C15" s="64"/>
      <c r="D15" s="64"/>
      <c r="E15" s="64"/>
    </row>
    <row r="16" spans="1:5" x14ac:dyDescent="0.25">
      <c r="A16" s="67" t="s">
        <v>16</v>
      </c>
      <c r="B16" s="71"/>
      <c r="C16" s="71"/>
      <c r="D16" s="71"/>
      <c r="E16" s="71"/>
    </row>
    <row r="17" spans="1:7" ht="32.25" customHeight="1" x14ac:dyDescent="0.25">
      <c r="A17" s="64" t="s">
        <v>17</v>
      </c>
      <c r="B17" s="64"/>
      <c r="C17" s="64"/>
      <c r="D17" s="64"/>
      <c r="E17" s="64"/>
    </row>
    <row r="18" spans="1:7" ht="64.5" customHeight="1" x14ac:dyDescent="0.25">
      <c r="A18" s="64" t="s">
        <v>38</v>
      </c>
      <c r="B18" s="64"/>
      <c r="C18" s="64"/>
      <c r="D18" s="64"/>
      <c r="E18" s="64"/>
    </row>
    <row r="19" spans="1:7" ht="36.75" customHeight="1" x14ac:dyDescent="0.25">
      <c r="A19" s="66" t="s">
        <v>57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6527.9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33</v>
      </c>
      <c r="B22" s="8" t="s">
        <v>39</v>
      </c>
      <c r="C22" s="3" t="s">
        <v>4</v>
      </c>
      <c r="D22" s="3">
        <v>20.55</v>
      </c>
      <c r="E22" s="7">
        <f>D22*F20*G20</f>
        <v>402445.03500000003</v>
      </c>
    </row>
    <row r="23" spans="1:7" x14ac:dyDescent="0.25">
      <c r="A23" s="6" t="s">
        <v>31</v>
      </c>
      <c r="B23" s="8" t="s">
        <v>23</v>
      </c>
      <c r="C23" s="3" t="s">
        <v>4</v>
      </c>
      <c r="D23" s="3">
        <v>5.6</v>
      </c>
      <c r="E23" s="7">
        <f>D23*F20*G20</f>
        <v>109668.72</v>
      </c>
    </row>
    <row r="24" spans="1:7" ht="25.5" x14ac:dyDescent="0.25">
      <c r="A24" s="6" t="s">
        <v>30</v>
      </c>
      <c r="B24" s="8" t="s">
        <v>34</v>
      </c>
      <c r="C24" s="3" t="s">
        <v>4</v>
      </c>
      <c r="D24" s="3"/>
      <c r="E24" s="7">
        <v>3490.5</v>
      </c>
    </row>
    <row r="25" spans="1:7" x14ac:dyDescent="0.25">
      <c r="A25" s="6" t="s">
        <v>42</v>
      </c>
      <c r="B25" s="8" t="s">
        <v>73</v>
      </c>
      <c r="C25" s="3" t="s">
        <v>24</v>
      </c>
      <c r="D25" s="3"/>
      <c r="E25" s="7">
        <v>42207.86</v>
      </c>
    </row>
    <row r="26" spans="1:7" x14ac:dyDescent="0.25">
      <c r="A26" s="6" t="s">
        <v>44</v>
      </c>
      <c r="B26" s="8" t="s">
        <v>73</v>
      </c>
      <c r="C26" s="3" t="s">
        <v>24</v>
      </c>
      <c r="D26" s="3"/>
      <c r="E26" s="7">
        <v>24938.7</v>
      </c>
    </row>
    <row r="27" spans="1:7" x14ac:dyDescent="0.25">
      <c r="A27" s="6" t="s">
        <v>45</v>
      </c>
      <c r="B27" s="8" t="s">
        <v>73</v>
      </c>
      <c r="C27" s="3" t="s">
        <v>24</v>
      </c>
      <c r="D27" s="3"/>
      <c r="E27" s="7">
        <v>21818.32</v>
      </c>
    </row>
    <row r="28" spans="1:7" x14ac:dyDescent="0.25">
      <c r="A28" s="6" t="s">
        <v>43</v>
      </c>
      <c r="B28" s="8" t="s">
        <v>73</v>
      </c>
      <c r="C28" s="3" t="s">
        <v>24</v>
      </c>
      <c r="D28" s="3"/>
      <c r="E28" s="7">
        <v>7278.53</v>
      </c>
    </row>
    <row r="29" spans="1:7" x14ac:dyDescent="0.25">
      <c r="A29" s="19" t="s">
        <v>35</v>
      </c>
      <c r="B29" s="8" t="s">
        <v>73</v>
      </c>
      <c r="C29" s="22" t="s">
        <v>24</v>
      </c>
      <c r="D29" s="3"/>
      <c r="E29" s="7">
        <f>837.5+14087.13</f>
        <v>14924.63</v>
      </c>
    </row>
    <row r="30" spans="1:7" ht="30.75" customHeight="1" x14ac:dyDescent="0.25">
      <c r="A30" s="26" t="s">
        <v>74</v>
      </c>
      <c r="B30" s="25" t="s">
        <v>77</v>
      </c>
      <c r="C30" s="22" t="s">
        <v>24</v>
      </c>
      <c r="D30" s="3"/>
      <c r="E30" s="31">
        <v>1500</v>
      </c>
    </row>
    <row r="31" spans="1:7" ht="15.75" x14ac:dyDescent="0.25">
      <c r="A31" s="26" t="s">
        <v>75</v>
      </c>
      <c r="B31" s="25" t="s">
        <v>77</v>
      </c>
      <c r="C31" s="22" t="s">
        <v>24</v>
      </c>
      <c r="D31" s="3"/>
      <c r="E31" s="31">
        <v>243276</v>
      </c>
    </row>
    <row r="32" spans="1:7" ht="47.25" customHeight="1" x14ac:dyDescent="0.25">
      <c r="A32" s="26" t="s">
        <v>76</v>
      </c>
      <c r="B32" s="25" t="s">
        <v>77</v>
      </c>
      <c r="C32" s="22" t="s">
        <v>53</v>
      </c>
      <c r="D32" s="25">
        <v>24</v>
      </c>
      <c r="E32" s="31">
        <f t="shared" ref="E32:E36" si="0">D32*260.07</f>
        <v>6241.68</v>
      </c>
    </row>
    <row r="33" spans="1:5" ht="31.5" x14ac:dyDescent="0.25">
      <c r="A33" s="26" t="s">
        <v>81</v>
      </c>
      <c r="B33" s="25" t="s">
        <v>77</v>
      </c>
      <c r="C33" s="22" t="s">
        <v>24</v>
      </c>
      <c r="D33" s="25"/>
      <c r="E33" s="31">
        <v>65923.5</v>
      </c>
    </row>
    <row r="34" spans="1:5" ht="15.75" x14ac:dyDescent="0.25">
      <c r="A34" s="42" t="s">
        <v>83</v>
      </c>
      <c r="B34" s="25" t="s">
        <v>77</v>
      </c>
      <c r="C34" s="22" t="s">
        <v>82</v>
      </c>
      <c r="D34" s="25">
        <v>2</v>
      </c>
      <c r="E34" s="31">
        <f>D34*260.07</f>
        <v>520.14</v>
      </c>
    </row>
    <row r="35" spans="1:5" ht="15.75" x14ac:dyDescent="0.25">
      <c r="A35" s="42" t="s">
        <v>79</v>
      </c>
      <c r="B35" s="25" t="s">
        <v>78</v>
      </c>
      <c r="C35" s="22" t="s">
        <v>53</v>
      </c>
      <c r="D35" s="25">
        <v>4</v>
      </c>
      <c r="E35" s="31">
        <f t="shared" si="0"/>
        <v>1040.28</v>
      </c>
    </row>
    <row r="36" spans="1:5" ht="31.5" x14ac:dyDescent="0.25">
      <c r="A36" s="26" t="s">
        <v>80</v>
      </c>
      <c r="B36" s="25" t="s">
        <v>78</v>
      </c>
      <c r="C36" s="22" t="s">
        <v>53</v>
      </c>
      <c r="D36" s="25">
        <v>16</v>
      </c>
      <c r="E36" s="31">
        <f t="shared" si="0"/>
        <v>4161.12</v>
      </c>
    </row>
    <row r="37" spans="1:5" ht="15.75" x14ac:dyDescent="0.25">
      <c r="A37" s="24"/>
      <c r="B37" s="25"/>
      <c r="C37" s="22"/>
      <c r="D37" s="25"/>
      <c r="E37" s="7"/>
    </row>
    <row r="38" spans="1:5" s="12" customFormat="1" x14ac:dyDescent="0.25">
      <c r="A38" s="20" t="s">
        <v>52</v>
      </c>
      <c r="B38" s="9"/>
      <c r="C38" s="10"/>
      <c r="D38" s="10">
        <f>SUM(D30:D37)</f>
        <v>46</v>
      </c>
      <c r="E38" s="11">
        <f>SUM(E22:E37)</f>
        <v>949435.01500000001</v>
      </c>
    </row>
    <row r="40" spans="1:5" ht="30.75" customHeight="1" x14ac:dyDescent="0.25">
      <c r="A40" s="73" t="s">
        <v>84</v>
      </c>
      <c r="B40" s="73"/>
      <c r="C40" s="73"/>
      <c r="D40" s="73"/>
      <c r="E40" s="73"/>
    </row>
    <row r="41" spans="1:5" ht="30.75" customHeight="1" x14ac:dyDescent="0.25">
      <c r="A41" s="64" t="s">
        <v>21</v>
      </c>
      <c r="B41" s="64"/>
      <c r="C41" s="64"/>
      <c r="D41" s="64"/>
      <c r="E41" s="64"/>
    </row>
    <row r="42" spans="1:5" x14ac:dyDescent="0.25">
      <c r="A42" s="64" t="s">
        <v>20</v>
      </c>
      <c r="B42" s="64"/>
      <c r="C42" s="64"/>
      <c r="D42" s="64"/>
      <c r="E42" s="64"/>
    </row>
    <row r="43" spans="1:5" ht="32.25" customHeight="1" x14ac:dyDescent="0.25">
      <c r="A43" s="64" t="s">
        <v>25</v>
      </c>
      <c r="B43" s="64"/>
      <c r="C43" s="64"/>
      <c r="D43" s="64"/>
      <c r="E43" s="64"/>
    </row>
    <row r="44" spans="1:5" x14ac:dyDescent="0.25">
      <c r="A44" s="64" t="s">
        <v>18</v>
      </c>
      <c r="B44" s="64"/>
      <c r="C44" s="64"/>
      <c r="D44" s="64"/>
      <c r="E44" s="64"/>
    </row>
    <row r="45" spans="1:5" x14ac:dyDescent="0.25">
      <c r="A45" s="74" t="s">
        <v>5</v>
      </c>
      <c r="B45" s="74"/>
      <c r="C45" s="74"/>
      <c r="D45" s="74"/>
      <c r="E45" s="74"/>
    </row>
    <row r="46" spans="1:5" x14ac:dyDescent="0.25">
      <c r="A46" s="64" t="s">
        <v>18</v>
      </c>
      <c r="B46" s="64"/>
      <c r="C46" s="64"/>
      <c r="D46" s="64"/>
      <c r="E46" s="64"/>
    </row>
    <row r="47" spans="1:5" x14ac:dyDescent="0.25">
      <c r="A47" s="75" t="s">
        <v>58</v>
      </c>
      <c r="B47" s="75"/>
      <c r="C47" s="75"/>
      <c r="D47" s="75"/>
      <c r="E47" s="75"/>
    </row>
    <row r="48" spans="1:5" x14ac:dyDescent="0.25">
      <c r="B48" s="72" t="s">
        <v>19</v>
      </c>
      <c r="C48" s="72"/>
      <c r="D48" s="72"/>
      <c r="E48" s="5" t="s">
        <v>6</v>
      </c>
    </row>
    <row r="49" spans="1:5" x14ac:dyDescent="0.25">
      <c r="A49" s="37"/>
      <c r="B49" s="37"/>
      <c r="C49" s="37"/>
      <c r="D49" s="37"/>
      <c r="E49" s="37"/>
    </row>
    <row r="50" spans="1:5" x14ac:dyDescent="0.25">
      <c r="A50" s="75" t="s">
        <v>40</v>
      </c>
      <c r="B50" s="75"/>
      <c r="C50" s="75"/>
      <c r="D50" s="75"/>
      <c r="E50" s="75"/>
    </row>
    <row r="51" spans="1:5" x14ac:dyDescent="0.25">
      <c r="B51" s="72" t="s">
        <v>19</v>
      </c>
      <c r="C51" s="72"/>
      <c r="D51" s="72"/>
      <c r="E51" s="5" t="s">
        <v>6</v>
      </c>
    </row>
    <row r="53" spans="1:5" x14ac:dyDescent="0.25">
      <c r="A53" s="17" t="s">
        <v>89</v>
      </c>
    </row>
    <row r="54" spans="1:5" x14ac:dyDescent="0.25">
      <c r="A54" s="12" t="s">
        <v>26</v>
      </c>
    </row>
    <row r="55" spans="1:5" x14ac:dyDescent="0.25">
      <c r="A55" s="2" t="s">
        <v>32</v>
      </c>
      <c r="B55" s="13">
        <f>'1кв'!B62</f>
        <v>-513513.22000000009</v>
      </c>
    </row>
    <row r="56" spans="1:5" ht="15.75" x14ac:dyDescent="0.25">
      <c r="A56" s="14" t="s">
        <v>85</v>
      </c>
      <c r="B56" s="15"/>
    </row>
    <row r="57" spans="1:5" x14ac:dyDescent="0.25">
      <c r="A57" s="2" t="s">
        <v>29</v>
      </c>
      <c r="B57" s="15">
        <v>715820.16</v>
      </c>
    </row>
    <row r="58" spans="1:5" x14ac:dyDescent="0.25">
      <c r="A58" s="2" t="s">
        <v>49</v>
      </c>
      <c r="B58" s="15">
        <f>660*3</f>
        <v>1980</v>
      </c>
    </row>
    <row r="59" spans="1:5" x14ac:dyDescent="0.25">
      <c r="A59" s="2" t="s">
        <v>50</v>
      </c>
      <c r="B59" s="15">
        <f>150*3</f>
        <v>450</v>
      </c>
    </row>
    <row r="60" spans="1:5" x14ac:dyDescent="0.25">
      <c r="A60" s="2" t="s">
        <v>51</v>
      </c>
      <c r="B60" s="15">
        <f>300*3</f>
        <v>900</v>
      </c>
    </row>
    <row r="61" spans="1:5" ht="19.5" customHeight="1" x14ac:dyDescent="0.25">
      <c r="A61" s="36" t="s">
        <v>28</v>
      </c>
      <c r="B61" s="15">
        <f>E38</f>
        <v>949435.01500000001</v>
      </c>
    </row>
    <row r="62" spans="1:5" x14ac:dyDescent="0.25">
      <c r="A62" s="16" t="s">
        <v>27</v>
      </c>
      <c r="B62" s="13">
        <f>B55+B57+B58+B59+B60-B61</f>
        <v>-743798.07500000007</v>
      </c>
    </row>
  </sheetData>
  <mergeCells count="29">
    <mergeCell ref="A46:E46"/>
    <mergeCell ref="A47:E47"/>
    <mergeCell ref="B48:D48"/>
    <mergeCell ref="A50:E50"/>
    <mergeCell ref="B51:D51"/>
    <mergeCell ref="A45:E45"/>
    <mergeCell ref="A15:E15"/>
    <mergeCell ref="A16:E16"/>
    <mergeCell ref="A17:E17"/>
    <mergeCell ref="A18:E18"/>
    <mergeCell ref="A19:E19"/>
    <mergeCell ref="A20:E20"/>
    <mergeCell ref="A40:E40"/>
    <mergeCell ref="A41:E41"/>
    <mergeCell ref="A42:E42"/>
    <mergeCell ref="A43:E43"/>
    <mergeCell ref="A44:E4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43" zoomScaleSheetLayoutView="100" workbookViewId="0">
      <selection activeCell="E32" sqref="E32"/>
    </sheetView>
  </sheetViews>
  <sheetFormatPr defaultColWidth="9.140625" defaultRowHeight="15" x14ac:dyDescent="0.25"/>
  <cols>
    <col min="1" max="1" width="39.140625" style="2" customWidth="1"/>
    <col min="2" max="2" width="16.5703125" style="2" customWidth="1"/>
    <col min="3" max="3" width="10.5703125" style="2" customWidth="1"/>
    <col min="4" max="4" width="13.85546875" style="2" customWidth="1"/>
    <col min="5" max="5" width="16.57031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38.2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3" t="s">
        <v>86</v>
      </c>
      <c r="B3" s="63"/>
      <c r="C3" s="63"/>
      <c r="D3" s="63"/>
      <c r="E3" s="63"/>
    </row>
    <row r="4" spans="1:5" s="1" customFormat="1" ht="15.6" customHeight="1" x14ac:dyDescent="0.25">
      <c r="A4" s="21" t="s">
        <v>13</v>
      </c>
      <c r="B4" s="4"/>
      <c r="C4" s="4"/>
      <c r="D4" s="30"/>
      <c r="E4" s="32" t="s">
        <v>87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65" t="s">
        <v>36</v>
      </c>
      <c r="B7" s="65"/>
      <c r="C7" s="65"/>
      <c r="D7" s="65"/>
      <c r="E7" s="65"/>
    </row>
    <row r="8" spans="1:5" ht="15.75" customHeight="1" x14ac:dyDescent="0.25">
      <c r="A8" s="67" t="s">
        <v>1</v>
      </c>
      <c r="B8" s="67"/>
      <c r="C8" s="67"/>
      <c r="D8" s="67"/>
      <c r="E8" s="67"/>
    </row>
    <row r="9" spans="1:5" ht="13.9" customHeight="1" x14ac:dyDescent="0.25">
      <c r="A9" s="68" t="s">
        <v>54</v>
      </c>
      <c r="B9" s="68"/>
      <c r="C9" s="68"/>
      <c r="D9" s="68"/>
      <c r="E9" s="68"/>
    </row>
    <row r="10" spans="1:5" ht="26.25" customHeight="1" x14ac:dyDescent="0.25">
      <c r="A10" s="69" t="s">
        <v>14</v>
      </c>
      <c r="B10" s="70"/>
      <c r="C10" s="70"/>
      <c r="D10" s="70"/>
      <c r="E10" s="70"/>
    </row>
    <row r="11" spans="1:5" ht="30.75" customHeight="1" x14ac:dyDescent="0.25">
      <c r="A11" s="64" t="s">
        <v>37</v>
      </c>
      <c r="B11" s="64"/>
      <c r="C11" s="64"/>
      <c r="D11" s="64"/>
      <c r="E11" s="64"/>
    </row>
    <row r="12" spans="1:5" ht="14.25" customHeight="1" x14ac:dyDescent="0.25">
      <c r="A12" s="67" t="s">
        <v>15</v>
      </c>
      <c r="B12" s="71"/>
      <c r="C12" s="71"/>
      <c r="D12" s="71"/>
      <c r="E12" s="71"/>
    </row>
    <row r="13" spans="1:5" x14ac:dyDescent="0.25">
      <c r="A13" s="64" t="s">
        <v>22</v>
      </c>
      <c r="B13" s="64"/>
      <c r="C13" s="64"/>
      <c r="D13" s="64"/>
      <c r="E13" s="64"/>
    </row>
    <row r="14" spans="1:5" ht="21" customHeight="1" x14ac:dyDescent="0.25">
      <c r="A14" s="67" t="s">
        <v>2</v>
      </c>
      <c r="B14" s="71"/>
      <c r="C14" s="71"/>
      <c r="D14" s="71"/>
      <c r="E14" s="71"/>
    </row>
    <row r="15" spans="1:5" ht="14.25" customHeight="1" x14ac:dyDescent="0.25">
      <c r="A15" s="64" t="s">
        <v>55</v>
      </c>
      <c r="B15" s="64"/>
      <c r="C15" s="64"/>
      <c r="D15" s="64"/>
      <c r="E15" s="64"/>
    </row>
    <row r="16" spans="1:5" x14ac:dyDescent="0.25">
      <c r="A16" s="67" t="s">
        <v>16</v>
      </c>
      <c r="B16" s="71"/>
      <c r="C16" s="71"/>
      <c r="D16" s="71"/>
      <c r="E16" s="71"/>
    </row>
    <row r="17" spans="1:7" ht="32.25" customHeight="1" x14ac:dyDescent="0.25">
      <c r="A17" s="64" t="s">
        <v>17</v>
      </c>
      <c r="B17" s="64"/>
      <c r="C17" s="64"/>
      <c r="D17" s="64"/>
      <c r="E17" s="64"/>
    </row>
    <row r="18" spans="1:7" ht="64.5" customHeight="1" x14ac:dyDescent="0.25">
      <c r="A18" s="64" t="s">
        <v>38</v>
      </c>
      <c r="B18" s="64"/>
      <c r="C18" s="64"/>
      <c r="D18" s="64"/>
      <c r="E18" s="64"/>
    </row>
    <row r="19" spans="1:7" ht="36.75" customHeight="1" x14ac:dyDescent="0.25">
      <c r="A19" s="66" t="s">
        <v>57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6500.4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33</v>
      </c>
      <c r="B22" s="8" t="s">
        <v>39</v>
      </c>
      <c r="C22" s="3" t="s">
        <v>4</v>
      </c>
      <c r="D22" s="3">
        <v>21.13</v>
      </c>
      <c r="E22" s="7">
        <f>D22*F20*G20</f>
        <v>412060.35599999997</v>
      </c>
    </row>
    <row r="23" spans="1:7" x14ac:dyDescent="0.25">
      <c r="A23" s="6" t="s">
        <v>31</v>
      </c>
      <c r="B23" s="8" t="s">
        <v>23</v>
      </c>
      <c r="C23" s="3" t="s">
        <v>4</v>
      </c>
      <c r="D23" s="3">
        <v>4.5999999999999996</v>
      </c>
      <c r="E23" s="7">
        <f>D23*F20*G20</f>
        <v>89705.51999999999</v>
      </c>
    </row>
    <row r="24" spans="1:7" ht="25.5" x14ac:dyDescent="0.25">
      <c r="A24" s="6" t="s">
        <v>30</v>
      </c>
      <c r="B24" s="8" t="s">
        <v>34</v>
      </c>
      <c r="C24" s="3" t="s">
        <v>4</v>
      </c>
      <c r="D24" s="3"/>
      <c r="E24" s="7">
        <v>3490.5</v>
      </c>
    </row>
    <row r="25" spans="1:7" x14ac:dyDescent="0.25">
      <c r="A25" s="6" t="s">
        <v>42</v>
      </c>
      <c r="B25" s="8" t="s">
        <v>88</v>
      </c>
      <c r="C25" s="3" t="s">
        <v>24</v>
      </c>
      <c r="D25" s="3"/>
      <c r="E25" s="7">
        <v>47778.78</v>
      </c>
    </row>
    <row r="26" spans="1:7" x14ac:dyDescent="0.25">
      <c r="A26" s="6" t="s">
        <v>44</v>
      </c>
      <c r="B26" s="8" t="s">
        <v>88</v>
      </c>
      <c r="C26" s="3" t="s">
        <v>24</v>
      </c>
      <c r="D26" s="3"/>
      <c r="E26" s="7">
        <v>36357.730000000003</v>
      </c>
    </row>
    <row r="27" spans="1:7" x14ac:dyDescent="0.25">
      <c r="A27" s="6" t="s">
        <v>45</v>
      </c>
      <c r="B27" s="8" t="s">
        <v>88</v>
      </c>
      <c r="C27" s="3" t="s">
        <v>24</v>
      </c>
      <c r="D27" s="3"/>
      <c r="E27" s="7">
        <v>38381.230000000003</v>
      </c>
    </row>
    <row r="28" spans="1:7" x14ac:dyDescent="0.25">
      <c r="A28" s="6" t="s">
        <v>43</v>
      </c>
      <c r="B28" s="8" t="s">
        <v>88</v>
      </c>
      <c r="C28" s="3" t="s">
        <v>24</v>
      </c>
      <c r="D28" s="3"/>
      <c r="E28" s="7">
        <v>17773.810000000001</v>
      </c>
    </row>
    <row r="29" spans="1:7" x14ac:dyDescent="0.25">
      <c r="A29" s="6" t="s">
        <v>35</v>
      </c>
      <c r="B29" s="8" t="s">
        <v>88</v>
      </c>
      <c r="C29" s="3" t="s">
        <v>24</v>
      </c>
      <c r="D29" s="3"/>
      <c r="E29" s="7">
        <v>3801.11</v>
      </c>
    </row>
    <row r="30" spans="1:7" ht="30" x14ac:dyDescent="0.25">
      <c r="A30" s="6" t="s">
        <v>90</v>
      </c>
      <c r="B30" s="8" t="s">
        <v>94</v>
      </c>
      <c r="C30" s="3" t="s">
        <v>24</v>
      </c>
      <c r="D30" s="3"/>
      <c r="E30" s="7">
        <v>9563.6200000000008</v>
      </c>
    </row>
    <row r="31" spans="1:7" x14ac:dyDescent="0.25">
      <c r="A31" s="6" t="s">
        <v>91</v>
      </c>
      <c r="B31" s="8" t="s">
        <v>94</v>
      </c>
      <c r="C31" s="3" t="s">
        <v>53</v>
      </c>
      <c r="D31" s="3">
        <v>8</v>
      </c>
      <c r="E31" s="7">
        <f>D31*286.24</f>
        <v>2289.92</v>
      </c>
    </row>
    <row r="32" spans="1:7" x14ac:dyDescent="0.25">
      <c r="A32" s="6" t="s">
        <v>92</v>
      </c>
      <c r="B32" s="8" t="s">
        <v>94</v>
      </c>
      <c r="C32" s="3" t="s">
        <v>24</v>
      </c>
      <c r="D32" s="3"/>
      <c r="E32" s="7">
        <v>243276</v>
      </c>
    </row>
    <row r="33" spans="1:5" x14ac:dyDescent="0.25">
      <c r="A33" s="6" t="s">
        <v>93</v>
      </c>
      <c r="B33" s="8" t="s">
        <v>95</v>
      </c>
      <c r="C33" s="3" t="s">
        <v>53</v>
      </c>
      <c r="D33" s="3">
        <v>6</v>
      </c>
      <c r="E33" s="7">
        <f>D33*286.24</f>
        <v>1717.44</v>
      </c>
    </row>
    <row r="34" spans="1:5" ht="45" x14ac:dyDescent="0.25">
      <c r="A34" s="6" t="s">
        <v>98</v>
      </c>
      <c r="B34" s="8" t="s">
        <v>96</v>
      </c>
      <c r="C34" s="3"/>
      <c r="D34" s="3"/>
      <c r="E34" s="7"/>
    </row>
    <row r="35" spans="1:5" ht="15.75" x14ac:dyDescent="0.25">
      <c r="A35" s="24"/>
      <c r="B35" s="25"/>
      <c r="C35" s="22"/>
      <c r="D35" s="25"/>
      <c r="E35" s="7"/>
    </row>
    <row r="36" spans="1:5" s="12" customFormat="1" x14ac:dyDescent="0.25">
      <c r="A36" s="20" t="s">
        <v>52</v>
      </c>
      <c r="B36" s="9"/>
      <c r="C36" s="10"/>
      <c r="D36" s="10">
        <f>SUM(D30:D35)</f>
        <v>14</v>
      </c>
      <c r="E36" s="11">
        <f>SUM(E22:E35)</f>
        <v>906196.01599999995</v>
      </c>
    </row>
    <row r="38" spans="1:5" ht="30.75" customHeight="1" x14ac:dyDescent="0.25">
      <c r="A38" s="73" t="s">
        <v>99</v>
      </c>
      <c r="B38" s="73"/>
      <c r="C38" s="73"/>
      <c r="D38" s="73"/>
      <c r="E38" s="73"/>
    </row>
    <row r="39" spans="1:5" ht="30.75" customHeight="1" x14ac:dyDescent="0.25">
      <c r="A39" s="64" t="s">
        <v>21</v>
      </c>
      <c r="B39" s="64"/>
      <c r="C39" s="64"/>
      <c r="D39" s="64"/>
      <c r="E39" s="64"/>
    </row>
    <row r="40" spans="1:5" x14ac:dyDescent="0.25">
      <c r="A40" s="64" t="s">
        <v>20</v>
      </c>
      <c r="B40" s="64"/>
      <c r="C40" s="64"/>
      <c r="D40" s="64"/>
      <c r="E40" s="64"/>
    </row>
    <row r="41" spans="1:5" ht="32.25" customHeight="1" x14ac:dyDescent="0.25">
      <c r="A41" s="64" t="s">
        <v>25</v>
      </c>
      <c r="B41" s="64"/>
      <c r="C41" s="64"/>
      <c r="D41" s="64"/>
      <c r="E41" s="64"/>
    </row>
    <row r="42" spans="1:5" x14ac:dyDescent="0.25">
      <c r="A42" s="64" t="s">
        <v>18</v>
      </c>
      <c r="B42" s="64"/>
      <c r="C42" s="64"/>
      <c r="D42" s="64"/>
      <c r="E42" s="64"/>
    </row>
    <row r="43" spans="1:5" x14ac:dyDescent="0.25">
      <c r="A43" s="74" t="s">
        <v>5</v>
      </c>
      <c r="B43" s="74"/>
      <c r="C43" s="74"/>
      <c r="D43" s="74"/>
      <c r="E43" s="74"/>
    </row>
    <row r="44" spans="1:5" x14ac:dyDescent="0.25">
      <c r="A44" s="64" t="s">
        <v>18</v>
      </c>
      <c r="B44" s="64"/>
      <c r="C44" s="64"/>
      <c r="D44" s="64"/>
      <c r="E44" s="64"/>
    </row>
    <row r="45" spans="1:5" x14ac:dyDescent="0.25">
      <c r="A45" s="75" t="s">
        <v>58</v>
      </c>
      <c r="B45" s="75"/>
      <c r="C45" s="75"/>
      <c r="D45" s="75"/>
      <c r="E45" s="75"/>
    </row>
    <row r="46" spans="1:5" x14ac:dyDescent="0.25">
      <c r="B46" s="72" t="s">
        <v>19</v>
      </c>
      <c r="C46" s="72"/>
      <c r="D46" s="72"/>
      <c r="E46" s="5" t="s">
        <v>6</v>
      </c>
    </row>
    <row r="47" spans="1:5" x14ac:dyDescent="0.25">
      <c r="A47" s="40"/>
      <c r="B47" s="40"/>
      <c r="C47" s="40"/>
      <c r="D47" s="40"/>
      <c r="E47" s="40"/>
    </row>
    <row r="48" spans="1:5" x14ac:dyDescent="0.25">
      <c r="A48" s="75" t="s">
        <v>40</v>
      </c>
      <c r="B48" s="75"/>
      <c r="C48" s="75"/>
      <c r="D48" s="75"/>
      <c r="E48" s="75"/>
    </row>
    <row r="49" spans="1:5" x14ac:dyDescent="0.25">
      <c r="B49" s="72" t="s">
        <v>19</v>
      </c>
      <c r="C49" s="72"/>
      <c r="D49" s="72"/>
      <c r="E49" s="5" t="s">
        <v>6</v>
      </c>
    </row>
    <row r="51" spans="1:5" x14ac:dyDescent="0.25">
      <c r="A51" s="17" t="s">
        <v>56</v>
      </c>
    </row>
    <row r="52" spans="1:5" x14ac:dyDescent="0.25">
      <c r="A52" s="12" t="s">
        <v>26</v>
      </c>
    </row>
    <row r="53" spans="1:5" x14ac:dyDescent="0.25">
      <c r="A53" s="2" t="s">
        <v>32</v>
      </c>
      <c r="B53" s="13">
        <f>'2кв'!B62</f>
        <v>-743798.07500000007</v>
      </c>
    </row>
    <row r="54" spans="1:5" x14ac:dyDescent="0.25">
      <c r="A54" s="2" t="s">
        <v>97</v>
      </c>
      <c r="B54" s="15"/>
    </row>
    <row r="55" spans="1:5" x14ac:dyDescent="0.25">
      <c r="A55" s="2" t="s">
        <v>29</v>
      </c>
      <c r="B55" s="15">
        <v>715227.26</v>
      </c>
    </row>
    <row r="56" spans="1:5" x14ac:dyDescent="0.25">
      <c r="A56" s="2" t="s">
        <v>49</v>
      </c>
      <c r="B56" s="15">
        <f>660*2</f>
        <v>1320</v>
      </c>
    </row>
    <row r="57" spans="1:5" x14ac:dyDescent="0.25">
      <c r="A57" s="2" t="s">
        <v>50</v>
      </c>
      <c r="B57" s="15">
        <f>150*2</f>
        <v>300</v>
      </c>
    </row>
    <row r="58" spans="1:5" ht="19.5" customHeight="1" x14ac:dyDescent="0.25">
      <c r="A58" s="39" t="s">
        <v>28</v>
      </c>
      <c r="B58" s="15">
        <f>E36</f>
        <v>906196.01599999995</v>
      </c>
    </row>
    <row r="59" spans="1:5" x14ac:dyDescent="0.25">
      <c r="A59" s="16" t="s">
        <v>27</v>
      </c>
      <c r="B59" s="13">
        <f>B53+B55+B56+B57-B58</f>
        <v>-933146.83100000001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3:E43"/>
    <mergeCell ref="A15:E15"/>
    <mergeCell ref="A16:E16"/>
    <mergeCell ref="A17:E17"/>
    <mergeCell ref="A18:E18"/>
    <mergeCell ref="A19:E19"/>
    <mergeCell ref="A20:E20"/>
    <mergeCell ref="A38:E38"/>
    <mergeCell ref="A39:E39"/>
    <mergeCell ref="A40:E40"/>
    <mergeCell ref="A41:E41"/>
    <mergeCell ref="A42:E42"/>
    <mergeCell ref="A44:E44"/>
    <mergeCell ref="A45:E45"/>
    <mergeCell ref="B46:D46"/>
    <mergeCell ref="A48:E48"/>
    <mergeCell ref="B49:D4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6" zoomScaleSheetLayoutView="100" workbookViewId="0">
      <selection activeCell="E30" sqref="E30"/>
    </sheetView>
  </sheetViews>
  <sheetFormatPr defaultColWidth="9.140625" defaultRowHeight="15" x14ac:dyDescent="0.25"/>
  <cols>
    <col min="1" max="1" width="39.140625" style="2" customWidth="1"/>
    <col min="2" max="2" width="16.5703125" style="2" customWidth="1"/>
    <col min="3" max="3" width="10.5703125" style="2" customWidth="1"/>
    <col min="4" max="4" width="13.85546875" style="2" customWidth="1"/>
    <col min="5" max="5" width="16.57031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38.2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3" t="s">
        <v>100</v>
      </c>
      <c r="B3" s="63"/>
      <c r="C3" s="63"/>
      <c r="D3" s="63"/>
      <c r="E3" s="63"/>
    </row>
    <row r="4" spans="1:5" s="1" customFormat="1" ht="15.6" customHeight="1" x14ac:dyDescent="0.25">
      <c r="A4" s="21" t="s">
        <v>13</v>
      </c>
      <c r="B4" s="4"/>
      <c r="C4" s="4"/>
      <c r="D4" s="30"/>
      <c r="E4" s="32" t="s">
        <v>101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65" t="s">
        <v>36</v>
      </c>
      <c r="B7" s="65"/>
      <c r="C7" s="65"/>
      <c r="D7" s="65"/>
      <c r="E7" s="65"/>
    </row>
    <row r="8" spans="1:5" ht="15.75" customHeight="1" x14ac:dyDescent="0.25">
      <c r="A8" s="67" t="s">
        <v>1</v>
      </c>
      <c r="B8" s="67"/>
      <c r="C8" s="67"/>
      <c r="D8" s="67"/>
      <c r="E8" s="67"/>
    </row>
    <row r="9" spans="1:5" ht="13.9" customHeight="1" x14ac:dyDescent="0.25">
      <c r="A9" s="68" t="s">
        <v>54</v>
      </c>
      <c r="B9" s="68"/>
      <c r="C9" s="68"/>
      <c r="D9" s="68"/>
      <c r="E9" s="68"/>
    </row>
    <row r="10" spans="1:5" ht="26.25" customHeight="1" x14ac:dyDescent="0.25">
      <c r="A10" s="69" t="s">
        <v>14</v>
      </c>
      <c r="B10" s="70"/>
      <c r="C10" s="70"/>
      <c r="D10" s="70"/>
      <c r="E10" s="70"/>
    </row>
    <row r="11" spans="1:5" ht="30.75" customHeight="1" x14ac:dyDescent="0.25">
      <c r="A11" s="64" t="s">
        <v>37</v>
      </c>
      <c r="B11" s="64"/>
      <c r="C11" s="64"/>
      <c r="D11" s="64"/>
      <c r="E11" s="64"/>
    </row>
    <row r="12" spans="1:5" ht="14.25" customHeight="1" x14ac:dyDescent="0.25">
      <c r="A12" s="67" t="s">
        <v>15</v>
      </c>
      <c r="B12" s="71"/>
      <c r="C12" s="71"/>
      <c r="D12" s="71"/>
      <c r="E12" s="71"/>
    </row>
    <row r="13" spans="1:5" x14ac:dyDescent="0.25">
      <c r="A13" s="64" t="s">
        <v>22</v>
      </c>
      <c r="B13" s="64"/>
      <c r="C13" s="64"/>
      <c r="D13" s="64"/>
      <c r="E13" s="64"/>
    </row>
    <row r="14" spans="1:5" ht="21" customHeight="1" x14ac:dyDescent="0.25">
      <c r="A14" s="67" t="s">
        <v>2</v>
      </c>
      <c r="B14" s="71"/>
      <c r="C14" s="71"/>
      <c r="D14" s="71"/>
      <c r="E14" s="71"/>
    </row>
    <row r="15" spans="1:5" ht="14.25" customHeight="1" x14ac:dyDescent="0.25">
      <c r="A15" s="64" t="s">
        <v>55</v>
      </c>
      <c r="B15" s="64"/>
      <c r="C15" s="64"/>
      <c r="D15" s="64"/>
      <c r="E15" s="64"/>
    </row>
    <row r="16" spans="1:5" x14ac:dyDescent="0.25">
      <c r="A16" s="67" t="s">
        <v>16</v>
      </c>
      <c r="B16" s="71"/>
      <c r="C16" s="71"/>
      <c r="D16" s="71"/>
      <c r="E16" s="71"/>
    </row>
    <row r="17" spans="1:7" ht="32.25" customHeight="1" x14ac:dyDescent="0.25">
      <c r="A17" s="64" t="s">
        <v>17</v>
      </c>
      <c r="B17" s="64"/>
      <c r="C17" s="64"/>
      <c r="D17" s="64"/>
      <c r="E17" s="64"/>
    </row>
    <row r="18" spans="1:7" ht="64.5" customHeight="1" x14ac:dyDescent="0.25">
      <c r="A18" s="64" t="s">
        <v>38</v>
      </c>
      <c r="B18" s="64"/>
      <c r="C18" s="64"/>
      <c r="D18" s="64"/>
      <c r="E18" s="64"/>
    </row>
    <row r="19" spans="1:7" ht="36.75" customHeight="1" x14ac:dyDescent="0.25">
      <c r="A19" s="66" t="s">
        <v>57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6500.4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33</v>
      </c>
      <c r="B22" s="8" t="s">
        <v>39</v>
      </c>
      <c r="C22" s="3" t="s">
        <v>4</v>
      </c>
      <c r="D22" s="3">
        <v>21.13</v>
      </c>
      <c r="E22" s="7">
        <f>D22*F20*G20</f>
        <v>412060.35599999997</v>
      </c>
    </row>
    <row r="23" spans="1:7" x14ac:dyDescent="0.25">
      <c r="A23" s="6" t="s">
        <v>31</v>
      </c>
      <c r="B23" s="8" t="s">
        <v>23</v>
      </c>
      <c r="C23" s="3" t="s">
        <v>4</v>
      </c>
      <c r="D23" s="3">
        <v>4.5999999999999996</v>
      </c>
      <c r="E23" s="7">
        <f>D23*F20*G20</f>
        <v>89705.51999999999</v>
      </c>
    </row>
    <row r="24" spans="1:7" ht="25.5" x14ac:dyDescent="0.25">
      <c r="A24" s="6" t="s">
        <v>30</v>
      </c>
      <c r="B24" s="8" t="s">
        <v>34</v>
      </c>
      <c r="C24" s="3" t="s">
        <v>4</v>
      </c>
      <c r="D24" s="3"/>
      <c r="E24" s="7">
        <v>678</v>
      </c>
    </row>
    <row r="25" spans="1:7" x14ac:dyDescent="0.25">
      <c r="A25" s="6" t="s">
        <v>42</v>
      </c>
      <c r="B25" s="8" t="s">
        <v>102</v>
      </c>
      <c r="C25" s="3" t="s">
        <v>24</v>
      </c>
      <c r="D25" s="3"/>
      <c r="E25" s="47">
        <v>44696.13</v>
      </c>
    </row>
    <row r="26" spans="1:7" x14ac:dyDescent="0.25">
      <c r="A26" s="6" t="s">
        <v>44</v>
      </c>
      <c r="B26" s="8" t="s">
        <v>102</v>
      </c>
      <c r="C26" s="3" t="s">
        <v>24</v>
      </c>
      <c r="D26" s="3"/>
      <c r="E26" s="47">
        <v>33174.65</v>
      </c>
    </row>
    <row r="27" spans="1:7" x14ac:dyDescent="0.25">
      <c r="A27" s="6" t="s">
        <v>45</v>
      </c>
      <c r="B27" s="8" t="s">
        <v>102</v>
      </c>
      <c r="C27" s="3" t="s">
        <v>24</v>
      </c>
      <c r="D27" s="3"/>
      <c r="E27" s="47">
        <v>15422.38</v>
      </c>
    </row>
    <row r="28" spans="1:7" x14ac:dyDescent="0.25">
      <c r="A28" s="6" t="s">
        <v>43</v>
      </c>
      <c r="B28" s="8" t="s">
        <v>102</v>
      </c>
      <c r="C28" s="3" t="s">
        <v>24</v>
      </c>
      <c r="D28" s="3"/>
      <c r="E28" s="47">
        <v>3110.49</v>
      </c>
    </row>
    <row r="29" spans="1:7" x14ac:dyDescent="0.25">
      <c r="A29" s="6" t="s">
        <v>35</v>
      </c>
      <c r="B29" s="8" t="s">
        <v>102</v>
      </c>
      <c r="C29" s="3" t="s">
        <v>24</v>
      </c>
      <c r="D29" s="3"/>
      <c r="E29" s="47">
        <v>16434.400000000001</v>
      </c>
    </row>
    <row r="30" spans="1:7" s="35" customFormat="1" ht="60" x14ac:dyDescent="0.25">
      <c r="A30" s="19" t="s">
        <v>150</v>
      </c>
      <c r="B30" s="33" t="s">
        <v>151</v>
      </c>
      <c r="C30" s="22" t="s">
        <v>24</v>
      </c>
      <c r="D30" s="22"/>
      <c r="E30" s="34">
        <v>-74885.72</v>
      </c>
    </row>
    <row r="31" spans="1:7" ht="30" x14ac:dyDescent="0.25">
      <c r="A31" s="6" t="s">
        <v>111</v>
      </c>
      <c r="B31" s="8" t="s">
        <v>108</v>
      </c>
      <c r="C31" s="3" t="s">
        <v>24</v>
      </c>
      <c r="D31" s="3"/>
      <c r="E31" s="7">
        <v>4254.6899999999996</v>
      </c>
    </row>
    <row r="32" spans="1:7" x14ac:dyDescent="0.25">
      <c r="A32" s="6" t="s">
        <v>103</v>
      </c>
      <c r="B32" s="8" t="s">
        <v>102</v>
      </c>
      <c r="C32" s="3" t="s">
        <v>24</v>
      </c>
      <c r="D32" s="3"/>
      <c r="E32" s="7">
        <f>92*117</f>
        <v>10764</v>
      </c>
    </row>
    <row r="33" spans="1:5" x14ac:dyDescent="0.25">
      <c r="A33" s="6" t="s">
        <v>104</v>
      </c>
      <c r="B33" s="8" t="s">
        <v>109</v>
      </c>
      <c r="C33" s="3"/>
      <c r="D33" s="3">
        <v>3.5</v>
      </c>
      <c r="E33" s="7">
        <f>D33*286.24</f>
        <v>1001.84</v>
      </c>
    </row>
    <row r="34" spans="1:5" x14ac:dyDescent="0.25">
      <c r="A34" s="6" t="s">
        <v>105</v>
      </c>
      <c r="B34" s="8" t="s">
        <v>110</v>
      </c>
      <c r="C34" s="3"/>
      <c r="D34" s="3">
        <v>16</v>
      </c>
      <c r="E34" s="7">
        <f t="shared" ref="E34:E36" si="0">D34*286.24</f>
        <v>4579.84</v>
      </c>
    </row>
    <row r="35" spans="1:5" ht="30" x14ac:dyDescent="0.25">
      <c r="A35" s="6" t="s">
        <v>106</v>
      </c>
      <c r="B35" s="8" t="s">
        <v>110</v>
      </c>
      <c r="C35" s="3"/>
      <c r="D35" s="3">
        <v>2</v>
      </c>
      <c r="E35" s="7">
        <f t="shared" si="0"/>
        <v>572.48</v>
      </c>
    </row>
    <row r="36" spans="1:5" x14ac:dyDescent="0.25">
      <c r="A36" s="6" t="s">
        <v>107</v>
      </c>
      <c r="B36" s="8" t="s">
        <v>110</v>
      </c>
      <c r="C36" s="3"/>
      <c r="D36" s="3">
        <v>32</v>
      </c>
      <c r="E36" s="7">
        <f t="shared" si="0"/>
        <v>9159.68</v>
      </c>
    </row>
    <row r="37" spans="1:5" ht="15.75" x14ac:dyDescent="0.25">
      <c r="A37" s="24"/>
      <c r="B37" s="25"/>
      <c r="C37" s="22"/>
      <c r="D37" s="25"/>
      <c r="E37" s="7"/>
    </row>
    <row r="38" spans="1:5" s="12" customFormat="1" ht="14.25" x14ac:dyDescent="0.2">
      <c r="A38" s="46" t="s">
        <v>52</v>
      </c>
      <c r="B38" s="9"/>
      <c r="C38" s="10"/>
      <c r="D38" s="10">
        <f>SUM(D31:D37)</f>
        <v>53.5</v>
      </c>
      <c r="E38" s="11">
        <f>SUM(E22:E37)</f>
        <v>570728.73599999992</v>
      </c>
    </row>
    <row r="40" spans="1:5" ht="30.75" customHeight="1" x14ac:dyDescent="0.25">
      <c r="A40" s="73" t="s">
        <v>153</v>
      </c>
      <c r="B40" s="73"/>
      <c r="C40" s="73"/>
      <c r="D40" s="73"/>
      <c r="E40" s="73"/>
    </row>
    <row r="41" spans="1:5" ht="30.75" customHeight="1" x14ac:dyDescent="0.25">
      <c r="A41" s="64" t="s">
        <v>21</v>
      </c>
      <c r="B41" s="64"/>
      <c r="C41" s="64"/>
      <c r="D41" s="64"/>
      <c r="E41" s="64"/>
    </row>
    <row r="42" spans="1:5" x14ac:dyDescent="0.25">
      <c r="A42" s="64" t="s">
        <v>20</v>
      </c>
      <c r="B42" s="64"/>
      <c r="C42" s="64"/>
      <c r="D42" s="64"/>
      <c r="E42" s="64"/>
    </row>
    <row r="43" spans="1:5" ht="32.25" customHeight="1" x14ac:dyDescent="0.25">
      <c r="A43" s="64" t="s">
        <v>25</v>
      </c>
      <c r="B43" s="64"/>
      <c r="C43" s="64"/>
      <c r="D43" s="64"/>
      <c r="E43" s="64"/>
    </row>
    <row r="44" spans="1:5" x14ac:dyDescent="0.25">
      <c r="A44" s="64" t="s">
        <v>18</v>
      </c>
      <c r="B44" s="64"/>
      <c r="C44" s="64"/>
      <c r="D44" s="64"/>
      <c r="E44" s="64"/>
    </row>
    <row r="45" spans="1:5" x14ac:dyDescent="0.25">
      <c r="A45" s="74" t="s">
        <v>5</v>
      </c>
      <c r="B45" s="74"/>
      <c r="C45" s="74"/>
      <c r="D45" s="74"/>
      <c r="E45" s="74"/>
    </row>
    <row r="46" spans="1:5" x14ac:dyDescent="0.25">
      <c r="A46" s="64" t="s">
        <v>18</v>
      </c>
      <c r="B46" s="64"/>
      <c r="C46" s="64"/>
      <c r="D46" s="64"/>
      <c r="E46" s="64"/>
    </row>
    <row r="47" spans="1:5" x14ac:dyDescent="0.25">
      <c r="A47" s="75" t="s">
        <v>58</v>
      </c>
      <c r="B47" s="75"/>
      <c r="C47" s="75"/>
      <c r="D47" s="75"/>
      <c r="E47" s="75"/>
    </row>
    <row r="48" spans="1:5" x14ac:dyDescent="0.25">
      <c r="B48" s="72" t="s">
        <v>19</v>
      </c>
      <c r="C48" s="72"/>
      <c r="D48" s="72"/>
      <c r="E48" s="5" t="s">
        <v>6</v>
      </c>
    </row>
    <row r="49" spans="1:5" x14ac:dyDescent="0.25">
      <c r="A49" s="44"/>
      <c r="B49" s="44"/>
      <c r="C49" s="44"/>
      <c r="D49" s="44"/>
      <c r="E49" s="44"/>
    </row>
    <row r="50" spans="1:5" x14ac:dyDescent="0.25">
      <c r="A50" s="75" t="s">
        <v>40</v>
      </c>
      <c r="B50" s="75"/>
      <c r="C50" s="75"/>
      <c r="D50" s="75"/>
      <c r="E50" s="75"/>
    </row>
    <row r="51" spans="1:5" x14ac:dyDescent="0.25">
      <c r="B51" s="72" t="s">
        <v>19</v>
      </c>
      <c r="C51" s="72"/>
      <c r="D51" s="72"/>
      <c r="E51" s="5" t="s">
        <v>6</v>
      </c>
    </row>
    <row r="53" spans="1:5" x14ac:dyDescent="0.25">
      <c r="A53" s="17" t="s">
        <v>56</v>
      </c>
    </row>
    <row r="54" spans="1:5" x14ac:dyDescent="0.25">
      <c r="A54" s="12" t="s">
        <v>26</v>
      </c>
    </row>
    <row r="55" spans="1:5" x14ac:dyDescent="0.25">
      <c r="A55" s="2" t="s">
        <v>32</v>
      </c>
      <c r="B55" s="13">
        <f>'3кв'!B59</f>
        <v>-933146.83100000001</v>
      </c>
    </row>
    <row r="56" spans="1:5" x14ac:dyDescent="0.25">
      <c r="A56" s="2" t="s">
        <v>152</v>
      </c>
      <c r="B56" s="15"/>
    </row>
    <row r="57" spans="1:5" x14ac:dyDescent="0.25">
      <c r="A57" s="2" t="s">
        <v>29</v>
      </c>
      <c r="B57" s="15">
        <v>830642.2</v>
      </c>
    </row>
    <row r="58" spans="1:5" ht="19.5" customHeight="1" x14ac:dyDescent="0.25">
      <c r="A58" s="43" t="s">
        <v>28</v>
      </c>
      <c r="B58" s="15">
        <f>E38</f>
        <v>570728.73599999992</v>
      </c>
    </row>
    <row r="59" spans="1:5" x14ac:dyDescent="0.25">
      <c r="A59" s="16" t="s">
        <v>27</v>
      </c>
      <c r="B59" s="13">
        <f>B55+B57-B58</f>
        <v>-673233.36699999997</v>
      </c>
    </row>
  </sheetData>
  <mergeCells count="29">
    <mergeCell ref="A46:E46"/>
    <mergeCell ref="A47:E47"/>
    <mergeCell ref="B48:D48"/>
    <mergeCell ref="A50:E50"/>
    <mergeCell ref="B51:D51"/>
    <mergeCell ref="A45:E45"/>
    <mergeCell ref="A15:E15"/>
    <mergeCell ref="A16:E16"/>
    <mergeCell ref="A17:E17"/>
    <mergeCell ref="A18:E18"/>
    <mergeCell ref="A19:E19"/>
    <mergeCell ref="A20:E20"/>
    <mergeCell ref="A40:E40"/>
    <mergeCell ref="A41:E41"/>
    <mergeCell ref="A42:E42"/>
    <mergeCell ref="A43:E43"/>
    <mergeCell ref="A44:E4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view="pageBreakPreview" topLeftCell="A27" zoomScaleSheetLayoutView="100" workbookViewId="0">
      <selection activeCell="C35" sqref="C35"/>
    </sheetView>
  </sheetViews>
  <sheetFormatPr defaultRowHeight="15" x14ac:dyDescent="0.25"/>
  <cols>
    <col min="1" max="1" width="10.5703125" style="78" customWidth="1"/>
    <col min="2" max="2" width="66.5703125" style="78" customWidth="1"/>
    <col min="3" max="3" width="16.140625" style="78" customWidth="1"/>
    <col min="4" max="4" width="20.140625" style="78" customWidth="1"/>
    <col min="5" max="5" width="14.7109375" style="78" customWidth="1"/>
    <col min="6" max="6" width="12.42578125" style="78" customWidth="1"/>
    <col min="7" max="7" width="12" style="78" customWidth="1"/>
    <col min="8" max="8" width="13.5703125" style="78" customWidth="1"/>
    <col min="9" max="16384" width="9.140625" style="78"/>
  </cols>
  <sheetData>
    <row r="1" spans="1:4" x14ac:dyDescent="0.25">
      <c r="A1" s="76" t="s">
        <v>112</v>
      </c>
      <c r="B1" s="76"/>
      <c r="C1" s="76"/>
      <c r="D1" s="77"/>
    </row>
    <row r="2" spans="1:4" x14ac:dyDescent="0.25">
      <c r="A2" s="79" t="s">
        <v>113</v>
      </c>
      <c r="B2" s="79"/>
      <c r="C2" s="79"/>
      <c r="D2" s="80"/>
    </row>
    <row r="3" spans="1:4" x14ac:dyDescent="0.25">
      <c r="A3" s="79" t="s">
        <v>137</v>
      </c>
      <c r="B3" s="79"/>
      <c r="C3" s="79"/>
      <c r="D3" s="80"/>
    </row>
    <row r="4" spans="1:4" x14ac:dyDescent="0.25">
      <c r="A4" s="76" t="s">
        <v>114</v>
      </c>
      <c r="B4" s="76"/>
      <c r="C4" s="76"/>
      <c r="D4" s="77"/>
    </row>
    <row r="5" spans="1:4" x14ac:dyDescent="0.25">
      <c r="A5" s="81"/>
      <c r="B5" s="81"/>
      <c r="C5" s="81"/>
      <c r="D5" s="2"/>
    </row>
    <row r="6" spans="1:4" x14ac:dyDescent="0.25">
      <c r="A6" s="80"/>
      <c r="B6" s="82" t="s">
        <v>115</v>
      </c>
      <c r="C6" s="48">
        <f>'1кв'!B55</f>
        <v>-638222.56999999995</v>
      </c>
      <c r="D6" s="83"/>
    </row>
    <row r="7" spans="1:4" x14ac:dyDescent="0.25">
      <c r="A7" s="84" t="s">
        <v>116</v>
      </c>
      <c r="B7" s="82" t="s">
        <v>155</v>
      </c>
      <c r="C7" s="48"/>
      <c r="D7" s="83"/>
    </row>
    <row r="8" spans="1:4" x14ac:dyDescent="0.25">
      <c r="A8" s="80"/>
      <c r="B8" s="49" t="s">
        <v>117</v>
      </c>
      <c r="C8" s="48"/>
      <c r="D8" s="83"/>
    </row>
    <row r="9" spans="1:4" x14ac:dyDescent="0.25">
      <c r="A9" s="80"/>
      <c r="B9" s="6" t="s">
        <v>154</v>
      </c>
      <c r="C9" s="48"/>
      <c r="D9" s="83"/>
    </row>
    <row r="10" spans="1:4" x14ac:dyDescent="0.25">
      <c r="A10" s="80"/>
      <c r="B10" s="6" t="s">
        <v>156</v>
      </c>
      <c r="C10" s="48"/>
      <c r="D10" s="83"/>
    </row>
    <row r="11" spans="1:4" x14ac:dyDescent="0.25">
      <c r="A11" s="80"/>
      <c r="B11" s="6" t="s">
        <v>157</v>
      </c>
      <c r="C11" s="48"/>
      <c r="D11" s="83"/>
    </row>
    <row r="12" spans="1:4" x14ac:dyDescent="0.25">
      <c r="A12" s="80"/>
      <c r="B12" s="6" t="s">
        <v>158</v>
      </c>
      <c r="C12" s="48"/>
      <c r="D12" s="83"/>
    </row>
    <row r="13" spans="1:4" x14ac:dyDescent="0.25">
      <c r="B13" s="85" t="s">
        <v>118</v>
      </c>
      <c r="C13" s="50">
        <f>'1кв'!B57+'2кв'!B57+'3кв'!B55+'4кв'!B57</f>
        <v>3030199.6000000006</v>
      </c>
      <c r="D13" s="51"/>
    </row>
    <row r="14" spans="1:4" x14ac:dyDescent="0.25">
      <c r="B14" s="18" t="s">
        <v>119</v>
      </c>
      <c r="C14" s="50">
        <f>'1кв'!B58+'2кв'!B58+'3кв'!B56</f>
        <v>5280</v>
      </c>
      <c r="D14" s="51"/>
    </row>
    <row r="15" spans="1:4" x14ac:dyDescent="0.25">
      <c r="B15" s="18" t="s">
        <v>120</v>
      </c>
      <c r="C15" s="50">
        <f>'1кв'!B59+'2кв'!B59+'3кв'!B57</f>
        <v>1200</v>
      </c>
      <c r="D15" s="51"/>
    </row>
    <row r="16" spans="1:4" ht="30" x14ac:dyDescent="0.25">
      <c r="A16" s="84"/>
      <c r="B16" s="18" t="s">
        <v>121</v>
      </c>
      <c r="C16" s="50">
        <f>'1кв'!B60+'2кв'!B60</f>
        <v>1800</v>
      </c>
      <c r="D16" s="51"/>
    </row>
    <row r="17" spans="1:5" x14ac:dyDescent="0.25">
      <c r="A17" s="4"/>
      <c r="B17" s="85" t="s">
        <v>122</v>
      </c>
      <c r="C17" s="52">
        <f>SUM(C13:C16)</f>
        <v>3038479.6000000006</v>
      </c>
      <c r="D17" s="83"/>
    </row>
    <row r="18" spans="1:5" x14ac:dyDescent="0.25">
      <c r="A18" s="2"/>
      <c r="B18" s="86"/>
      <c r="C18" s="86"/>
      <c r="D18" s="87"/>
    </row>
    <row r="19" spans="1:5" x14ac:dyDescent="0.25">
      <c r="A19" s="88" t="s">
        <v>123</v>
      </c>
      <c r="B19" s="18" t="s">
        <v>33</v>
      </c>
      <c r="C19" s="53">
        <f>'1кв'!E22+'2кв'!E22+'3кв'!E22+'4кв'!E22</f>
        <v>1627315.4069999999</v>
      </c>
      <c r="D19" s="87"/>
    </row>
    <row r="20" spans="1:5" x14ac:dyDescent="0.25">
      <c r="A20" s="88"/>
      <c r="B20" s="54" t="s">
        <v>31</v>
      </c>
      <c r="C20" s="53">
        <f>'1кв'!E23+'2кв'!E23+'3кв'!E23+'4кв'!E23</f>
        <v>398286.48</v>
      </c>
      <c r="D20" s="87"/>
    </row>
    <row r="21" spans="1:5" x14ac:dyDescent="0.25">
      <c r="A21" s="88"/>
      <c r="B21" s="6" t="s">
        <v>124</v>
      </c>
      <c r="C21" s="53">
        <f>'1кв'!E24+'2кв'!E24+'3кв'!E24+'4кв'!E24</f>
        <v>7659</v>
      </c>
      <c r="D21" s="87"/>
    </row>
    <row r="22" spans="1:5" x14ac:dyDescent="0.25">
      <c r="A22" s="88"/>
      <c r="B22" s="6" t="s">
        <v>126</v>
      </c>
      <c r="C22" s="53">
        <f>'1кв'!E25+'2кв'!E25+'3кв'!E25+'4кв'!E25</f>
        <v>178296.71000000002</v>
      </c>
      <c r="D22" s="87"/>
    </row>
    <row r="23" spans="1:5" x14ac:dyDescent="0.25">
      <c r="A23" s="88"/>
      <c r="B23" s="6" t="s">
        <v>127</v>
      </c>
      <c r="C23" s="53">
        <f>'1кв'!E26+'2кв'!E26+'3кв'!E26+'4кв'!E26</f>
        <v>119254.57999999999</v>
      </c>
      <c r="D23" s="87"/>
    </row>
    <row r="24" spans="1:5" x14ac:dyDescent="0.25">
      <c r="A24" s="88"/>
      <c r="B24" s="6" t="s">
        <v>128</v>
      </c>
      <c r="C24" s="53">
        <f>'1кв'!E27+'2кв'!E27+'3кв'!E27+'4кв'!E27</f>
        <v>99661.47</v>
      </c>
      <c r="D24" s="87"/>
    </row>
    <row r="25" spans="1:5" x14ac:dyDescent="0.25">
      <c r="A25" s="88"/>
      <c r="B25" s="6" t="s">
        <v>125</v>
      </c>
      <c r="C25" s="53">
        <f>'1кв'!E28+'2кв'!E28+'3кв'!E28+'4кв'!E28</f>
        <v>36638.36</v>
      </c>
      <c r="D25" s="87"/>
    </row>
    <row r="26" spans="1:5" x14ac:dyDescent="0.25">
      <c r="A26" s="2"/>
      <c r="B26" s="6" t="s">
        <v>129</v>
      </c>
      <c r="C26" s="53">
        <f>'1кв'!E29+'2кв'!E29+'3кв'!E29+'4кв'!E29</f>
        <v>52434.61</v>
      </c>
      <c r="D26" s="87"/>
      <c r="E26" s="89"/>
    </row>
    <row r="27" spans="1:5" ht="32.25" customHeight="1" x14ac:dyDescent="0.25">
      <c r="A27" s="2"/>
      <c r="B27" s="59" t="s">
        <v>159</v>
      </c>
      <c r="C27" s="53">
        <f>'1кв'!E30</f>
        <v>3123</v>
      </c>
      <c r="D27" s="87"/>
      <c r="E27" s="89"/>
    </row>
    <row r="28" spans="1:5" ht="30" x14ac:dyDescent="0.25">
      <c r="A28" s="2"/>
      <c r="B28" s="19" t="s">
        <v>160</v>
      </c>
      <c r="C28" s="53">
        <f>'4кв'!E30</f>
        <v>-74885.72</v>
      </c>
      <c r="D28" s="87"/>
      <c r="E28" s="89"/>
    </row>
    <row r="29" spans="1:5" x14ac:dyDescent="0.25">
      <c r="A29" s="88"/>
      <c r="B29" s="90" t="s">
        <v>138</v>
      </c>
      <c r="C29" s="53">
        <f>'1кв'!E31+'1кв'!E32+'1кв'!E33+'1кв'!E34+'1кв'!E35+'1кв'!E36+'2кв'!E30+'2кв'!E32+'2кв'!E34+'2кв'!E35+'2кв'!E36+'3кв'!E31+'3кв'!E33+'4кв'!E33+'4кв'!E34+'4кв'!E35+'4кв'!E36</f>
        <v>48648.69</v>
      </c>
      <c r="D29" s="87"/>
    </row>
    <row r="30" spans="1:5" x14ac:dyDescent="0.25">
      <c r="A30" s="88"/>
      <c r="B30" s="49" t="s">
        <v>130</v>
      </c>
      <c r="C30" s="53">
        <f>SUM(C32:C38)</f>
        <v>577057.80999999994</v>
      </c>
      <c r="D30" s="87"/>
    </row>
    <row r="31" spans="1:5" x14ac:dyDescent="0.25">
      <c r="A31" s="88"/>
      <c r="B31" s="49" t="s">
        <v>117</v>
      </c>
      <c r="C31" s="53"/>
      <c r="D31" s="87"/>
    </row>
    <row r="32" spans="1:5" x14ac:dyDescent="0.25">
      <c r="A32" s="88"/>
      <c r="B32" s="6" t="s">
        <v>140</v>
      </c>
      <c r="C32" s="53">
        <f>'2кв'!E31+'3кв'!E32</f>
        <v>486552</v>
      </c>
      <c r="D32" s="87"/>
    </row>
    <row r="33" spans="1:5" x14ac:dyDescent="0.25">
      <c r="A33" s="88"/>
      <c r="B33" s="6" t="s">
        <v>139</v>
      </c>
      <c r="C33" s="53">
        <f>'2кв'!E33</f>
        <v>65923.5</v>
      </c>
      <c r="D33" s="87"/>
    </row>
    <row r="34" spans="1:5" x14ac:dyDescent="0.25">
      <c r="A34" s="88"/>
      <c r="B34" s="6" t="s">
        <v>144</v>
      </c>
      <c r="C34" s="53">
        <f>'4кв'!E31</f>
        <v>4254.6899999999996</v>
      </c>
      <c r="D34" s="87"/>
    </row>
    <row r="35" spans="1:5" x14ac:dyDescent="0.25">
      <c r="A35" s="88"/>
      <c r="B35" s="55" t="s">
        <v>141</v>
      </c>
      <c r="C35" s="53">
        <f>'3кв'!E30</f>
        <v>9563.6200000000008</v>
      </c>
      <c r="D35" s="87"/>
    </row>
    <row r="36" spans="1:5" x14ac:dyDescent="0.25">
      <c r="A36" s="88"/>
      <c r="B36" s="55" t="s">
        <v>142</v>
      </c>
      <c r="C36" s="53">
        <f>'4кв'!E32</f>
        <v>10764</v>
      </c>
      <c r="D36" s="87"/>
    </row>
    <row r="37" spans="1:5" ht="30" x14ac:dyDescent="0.25">
      <c r="A37" s="88"/>
      <c r="B37" s="55" t="s">
        <v>143</v>
      </c>
      <c r="C37" s="53"/>
      <c r="D37" s="87"/>
    </row>
    <row r="38" spans="1:5" x14ac:dyDescent="0.25">
      <c r="A38" s="88"/>
      <c r="B38" s="56"/>
      <c r="C38" s="53"/>
      <c r="D38" s="87"/>
    </row>
    <row r="39" spans="1:5" x14ac:dyDescent="0.25">
      <c r="A39" s="2"/>
      <c r="B39" s="91" t="s">
        <v>131</v>
      </c>
      <c r="C39" s="57">
        <f>SUM(C19:C30)</f>
        <v>3073490.3969999999</v>
      </c>
      <c r="D39" s="87"/>
      <c r="E39" s="89"/>
    </row>
    <row r="40" spans="1:5" x14ac:dyDescent="0.25">
      <c r="A40" s="2"/>
      <c r="B40" s="92" t="s">
        <v>145</v>
      </c>
      <c r="C40" s="58">
        <f>C6+C17-C39</f>
        <v>-673233.36699999915</v>
      </c>
      <c r="D40" s="87"/>
    </row>
    <row r="41" spans="1:5" x14ac:dyDescent="0.25">
      <c r="A41" s="2"/>
      <c r="B41" s="84"/>
      <c r="C41" s="84"/>
      <c r="D41" s="87"/>
    </row>
    <row r="42" spans="1:5" x14ac:dyDescent="0.25">
      <c r="A42" s="2"/>
      <c r="B42" s="93" t="s">
        <v>132</v>
      </c>
      <c r="C42" s="93"/>
      <c r="D42" s="87"/>
    </row>
    <row r="43" spans="1:5" x14ac:dyDescent="0.25">
      <c r="A43" s="2"/>
      <c r="B43" s="93" t="s">
        <v>133</v>
      </c>
      <c r="C43" s="94">
        <v>406559.78</v>
      </c>
      <c r="D43" s="87"/>
    </row>
    <row r="44" spans="1:5" x14ac:dyDescent="0.25">
      <c r="A44" s="2"/>
      <c r="B44" s="95" t="s">
        <v>146</v>
      </c>
      <c r="C44" s="96">
        <v>413584.29</v>
      </c>
      <c r="D44" s="87"/>
    </row>
    <row r="45" spans="1:5" x14ac:dyDescent="0.25">
      <c r="A45" s="2"/>
      <c r="B45" s="93" t="s">
        <v>134</v>
      </c>
      <c r="C45" s="97"/>
      <c r="D45" s="87"/>
    </row>
    <row r="46" spans="1:5" x14ac:dyDescent="0.25">
      <c r="A46" s="2"/>
      <c r="B46" s="84"/>
      <c r="C46" s="84"/>
      <c r="D46" s="87"/>
    </row>
    <row r="47" spans="1:5" x14ac:dyDescent="0.25">
      <c r="A47" s="2"/>
      <c r="B47" s="84"/>
      <c r="C47" s="84"/>
      <c r="D47" s="87"/>
    </row>
    <row r="48" spans="1:5" x14ac:dyDescent="0.25">
      <c r="A48" s="2" t="s">
        <v>135</v>
      </c>
      <c r="B48" s="84" t="s">
        <v>147</v>
      </c>
      <c r="C48" s="84"/>
      <c r="D48" s="87"/>
    </row>
    <row r="49" spans="1:4" x14ac:dyDescent="0.25">
      <c r="A49" s="2"/>
      <c r="B49" s="84" t="s">
        <v>148</v>
      </c>
      <c r="C49" s="84"/>
      <c r="D49" s="87"/>
    </row>
    <row r="50" spans="1:4" x14ac:dyDescent="0.25">
      <c r="A50" s="2"/>
      <c r="B50" s="84" t="s">
        <v>149</v>
      </c>
      <c r="C50" s="84"/>
      <c r="D50" s="87"/>
    </row>
    <row r="51" spans="1:4" x14ac:dyDescent="0.25">
      <c r="A51" s="2"/>
      <c r="B51" s="84"/>
      <c r="C51" s="84"/>
      <c r="D51" s="87"/>
    </row>
    <row r="52" spans="1:4" x14ac:dyDescent="0.25">
      <c r="A52" s="2"/>
      <c r="B52" s="84"/>
      <c r="C52" s="84"/>
      <c r="D52" s="87"/>
    </row>
    <row r="53" spans="1:4" x14ac:dyDescent="0.25">
      <c r="A53" s="2"/>
      <c r="B53" s="84" t="s">
        <v>136</v>
      </c>
      <c r="C53" s="84"/>
      <c r="D53" s="87"/>
    </row>
    <row r="54" spans="1:4" x14ac:dyDescent="0.25">
      <c r="A54" s="2"/>
      <c r="B54" s="84"/>
      <c r="C54" s="84"/>
      <c r="D54" s="87"/>
    </row>
    <row r="55" spans="1:4" x14ac:dyDescent="0.25">
      <c r="A55" s="2"/>
      <c r="B55" s="84"/>
      <c r="C55" s="84"/>
      <c r="D55" s="87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2025-03-06T08:25:48Z</dcterms:modified>
</cp:coreProperties>
</file>